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ure\kDrive2\4_bpm-archiv\01_Kunden\1_Uster\3_BU-SUBMISSION\1_OFF_VERF_V4.1_20240201\1_OV_BU-Subm_Vorl_V4.1_20240201\1_Auswertungs-Excel\"/>
    </mc:Choice>
  </mc:AlternateContent>
  <xr:revisionPtr revIDLastSave="0" documentId="13_ncr:1_{BA8F9F39-E91E-4D6E-951A-AF6EB2915EAD}" xr6:coauthVersionLast="47" xr6:coauthVersionMax="47" xr10:uidLastSave="{00000000-0000-0000-0000-000000000000}"/>
  <bookViews>
    <workbookView xWindow="-108" yWindow="-108" windowWidth="23256" windowHeight="12456" tabRatio="936" xr2:uid="{BD2F2D28-F314-45F8-A0F8-80F3F24EB249}"/>
  </bookViews>
  <sheets>
    <sheet name="Titelblatt" sheetId="16" r:id="rId1"/>
    <sheet name="0_Offertöffnung" sheetId="1" r:id="rId2"/>
    <sheet name="1_Formelles" sheetId="2" r:id="rId3"/>
    <sheet name="2_Vollständigk." sheetId="4" r:id="rId4"/>
    <sheet name="3_Eignungskriterien" sheetId="11" r:id="rId5"/>
    <sheet name="4_Zuschlagskriterien" sheetId="6" r:id="rId6"/>
    <sheet name="ZK1_Preis" sheetId="5" r:id="rId7"/>
    <sheet name="ZK2_Nachhaltigkeit" sheetId="7" r:id="rId8"/>
    <sheet name="ZK3_Schlüsselpersonal" sheetId="8" r:id="rId9"/>
    <sheet name="ZK4_Lernende" sheetId="9" r:id="rId10"/>
    <sheet name="Dropdown" sheetId="3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7" l="1"/>
  <c r="D11" i="1" l="1"/>
  <c r="D12" i="1"/>
  <c r="D13" i="1"/>
  <c r="D14" i="1"/>
  <c r="D15" i="1"/>
  <c r="D16" i="1"/>
  <c r="D17" i="1"/>
  <c r="D18" i="1"/>
  <c r="D19" i="1"/>
  <c r="D20" i="1"/>
  <c r="D21" i="1"/>
  <c r="C10" i="5"/>
  <c r="D18" i="5" s="1"/>
  <c r="F18" i="5" s="1"/>
  <c r="G18" i="5" s="1"/>
  <c r="C21" i="6" s="1"/>
  <c r="D10" i="1"/>
  <c r="C13" i="5" s="1"/>
  <c r="G12" i="7"/>
  <c r="G11" i="8"/>
  <c r="B17" i="8"/>
  <c r="B34" i="8" s="1"/>
  <c r="B18" i="8"/>
  <c r="B35" i="8"/>
  <c r="B19" i="8"/>
  <c r="B36" i="8" s="1"/>
  <c r="B20" i="8"/>
  <c r="B37" i="8"/>
  <c r="B21" i="8"/>
  <c r="B38" i="8" s="1"/>
  <c r="B39" i="8"/>
  <c r="A1" i="9"/>
  <c r="A1" i="8"/>
  <c r="A1" i="7"/>
  <c r="A1" i="5"/>
  <c r="A1" i="6"/>
  <c r="A1" i="11"/>
  <c r="A1" i="4"/>
  <c r="A1" i="2"/>
  <c r="A1" i="1"/>
  <c r="G14" i="7"/>
  <c r="G15" i="7"/>
  <c r="H15" i="7"/>
  <c r="D19" i="6" s="1"/>
  <c r="G16" i="7"/>
  <c r="G17" i="7"/>
  <c r="G18" i="7"/>
  <c r="G19" i="7"/>
  <c r="G20" i="7"/>
  <c r="G21" i="7"/>
  <c r="G22" i="7"/>
  <c r="G23" i="7"/>
  <c r="G12" i="8"/>
  <c r="H12" i="8"/>
  <c r="E17" i="6" s="1"/>
  <c r="G13" i="8"/>
  <c r="G14" i="8"/>
  <c r="G15" i="8"/>
  <c r="G16" i="8"/>
  <c r="G17" i="8"/>
  <c r="G18" i="8"/>
  <c r="H18" i="8"/>
  <c r="E23" i="6" s="1"/>
  <c r="G19" i="8"/>
  <c r="G20" i="8"/>
  <c r="G21" i="8"/>
  <c r="G22" i="8"/>
  <c r="M17" i="9"/>
  <c r="F18" i="6" s="1"/>
  <c r="C24" i="5"/>
  <c r="C14" i="5"/>
  <c r="C15" i="5"/>
  <c r="C16" i="5"/>
  <c r="D16" i="5" s="1"/>
  <c r="F16" i="5" s="1"/>
  <c r="G16" i="5" s="1"/>
  <c r="C19" i="6" s="1"/>
  <c r="C17" i="5"/>
  <c r="C18" i="5"/>
  <c r="C19" i="5"/>
  <c r="C20" i="5"/>
  <c r="C21" i="5"/>
  <c r="D21" i="5" s="1"/>
  <c r="F21" i="5" s="1"/>
  <c r="G21" i="5" s="1"/>
  <c r="C24" i="6" s="1"/>
  <c r="C22" i="5"/>
  <c r="D22" i="5" s="1"/>
  <c r="F22" i="5" s="1"/>
  <c r="G22" i="5" s="1"/>
  <c r="C25" i="6" s="1"/>
  <c r="C23" i="5"/>
  <c r="C12" i="6"/>
  <c r="A2" i="2"/>
  <c r="A2" i="4"/>
  <c r="A2" i="11"/>
  <c r="A2" i="6"/>
  <c r="A2" i="5"/>
  <c r="A2" i="7"/>
  <c r="A2" i="8"/>
  <c r="A2" i="9"/>
  <c r="A2" i="1"/>
  <c r="E8" i="6"/>
  <c r="E9" i="6"/>
  <c r="C8" i="7" s="1"/>
  <c r="E10" i="6"/>
  <c r="C8" i="8" s="1"/>
  <c r="E11" i="6"/>
  <c r="C8" i="9" s="1"/>
  <c r="B7" i="2"/>
  <c r="B16" i="9"/>
  <c r="B17" i="9"/>
  <c r="B18" i="9"/>
  <c r="B19" i="9"/>
  <c r="B20" i="9"/>
  <c r="B21" i="9"/>
  <c r="B23" i="9"/>
  <c r="B24" i="9"/>
  <c r="B25" i="9"/>
  <c r="B26" i="9"/>
  <c r="B15" i="9"/>
  <c r="C6" i="5"/>
  <c r="C8" i="5"/>
  <c r="B17" i="6"/>
  <c r="B18" i="6"/>
  <c r="B19" i="6"/>
  <c r="B20" i="6"/>
  <c r="B21" i="6"/>
  <c r="B23" i="6"/>
  <c r="B24" i="6"/>
  <c r="B25" i="6"/>
  <c r="B26" i="6"/>
  <c r="B27" i="6"/>
  <c r="B16" i="6"/>
  <c r="F15" i="6"/>
  <c r="E15" i="6"/>
  <c r="D15" i="6"/>
  <c r="C15" i="6"/>
  <c r="B17" i="11"/>
  <c r="B18" i="11"/>
  <c r="B19" i="11"/>
  <c r="B20" i="11"/>
  <c r="B21" i="11"/>
  <c r="B23" i="11"/>
  <c r="B24" i="11"/>
  <c r="B25" i="11"/>
  <c r="B26" i="11"/>
  <c r="B27" i="11"/>
  <c r="B16" i="11"/>
  <c r="C6" i="9"/>
  <c r="M19" i="9" s="1"/>
  <c r="F20" i="6" s="1"/>
  <c r="C6" i="8"/>
  <c r="H21" i="8" s="1"/>
  <c r="E26" i="6" s="1"/>
  <c r="C6" i="7"/>
  <c r="H14" i="7" s="1"/>
  <c r="D18" i="6" s="1"/>
  <c r="B4" i="5"/>
  <c r="B4" i="7"/>
  <c r="B4" i="8"/>
  <c r="B16" i="8"/>
  <c r="B33" i="8"/>
  <c r="B15" i="8"/>
  <c r="B32" i="8" s="1"/>
  <c r="B14" i="8"/>
  <c r="B31" i="8" s="1"/>
  <c r="B13" i="8"/>
  <c r="B30" i="8" s="1"/>
  <c r="B12" i="8"/>
  <c r="B29" i="8" s="1"/>
  <c r="B11" i="8"/>
  <c r="B28" i="8" s="1"/>
  <c r="B23" i="7"/>
  <c r="B21" i="7"/>
  <c r="B20" i="7"/>
  <c r="B19" i="7"/>
  <c r="B18" i="7"/>
  <c r="B17" i="7"/>
  <c r="B16" i="7"/>
  <c r="B15" i="7"/>
  <c r="B14" i="7"/>
  <c r="B13" i="7"/>
  <c r="B12" i="7"/>
  <c r="B24" i="5"/>
  <c r="B23" i="5"/>
  <c r="B21" i="5"/>
  <c r="B20" i="5"/>
  <c r="B19" i="5"/>
  <c r="B18" i="5"/>
  <c r="B17" i="5"/>
  <c r="B16" i="5"/>
  <c r="B15" i="5"/>
  <c r="B14" i="5"/>
  <c r="B13" i="5"/>
  <c r="B21" i="4"/>
  <c r="B20" i="4"/>
  <c r="B19" i="4"/>
  <c r="B18" i="4"/>
  <c r="B17" i="4"/>
  <c r="B16" i="4"/>
  <c r="B15" i="4"/>
  <c r="B14" i="4"/>
  <c r="B13" i="4"/>
  <c r="B12" i="4"/>
  <c r="B11" i="4"/>
  <c r="B10" i="4"/>
  <c r="B8" i="2"/>
  <c r="B9" i="2"/>
  <c r="B10" i="2"/>
  <c r="B11" i="2"/>
  <c r="B12" i="2"/>
  <c r="B13" i="2"/>
  <c r="B14" i="2"/>
  <c r="B15" i="2"/>
  <c r="B16" i="2"/>
  <c r="B17" i="2"/>
  <c r="B18" i="2"/>
  <c r="D24" i="5"/>
  <c r="F24" i="5" s="1"/>
  <c r="G24" i="5" s="1"/>
  <c r="C27" i="6" s="1"/>
  <c r="D23" i="5" l="1"/>
  <c r="F23" i="5" s="1"/>
  <c r="G23" i="5" s="1"/>
  <c r="C26" i="6" s="1"/>
  <c r="D14" i="5"/>
  <c r="F14" i="5" s="1"/>
  <c r="G14" i="5" s="1"/>
  <c r="C17" i="6" s="1"/>
  <c r="D13" i="5"/>
  <c r="F13" i="5" s="1"/>
  <c r="G13" i="5" s="1"/>
  <c r="C16" i="6" s="1"/>
  <c r="D20" i="5"/>
  <c r="F20" i="5" s="1"/>
  <c r="G20" i="5" s="1"/>
  <c r="C23" i="6" s="1"/>
  <c r="D17" i="5"/>
  <c r="F17" i="5" s="1"/>
  <c r="G17" i="5" s="1"/>
  <c r="C20" i="6" s="1"/>
  <c r="D19" i="5"/>
  <c r="F19" i="5" s="1"/>
  <c r="G19" i="5" s="1"/>
  <c r="C22" i="6" s="1"/>
  <c r="D15" i="5"/>
  <c r="F15" i="5" s="1"/>
  <c r="G15" i="5" s="1"/>
  <c r="C18" i="6" s="1"/>
  <c r="M26" i="9"/>
  <c r="F27" i="6" s="1"/>
  <c r="M22" i="9"/>
  <c r="F23" i="6" s="1"/>
  <c r="J23" i="6" s="1"/>
  <c r="M15" i="9"/>
  <c r="F16" i="6" s="1"/>
  <c r="H23" i="7"/>
  <c r="D27" i="6" s="1"/>
  <c r="H19" i="7"/>
  <c r="D23" i="6" s="1"/>
  <c r="H13" i="7"/>
  <c r="D17" i="6" s="1"/>
  <c r="H17" i="7"/>
  <c r="D21" i="6" s="1"/>
  <c r="H21" i="7"/>
  <c r="D25" i="6" s="1"/>
  <c r="M21" i="9"/>
  <c r="F22" i="6" s="1"/>
  <c r="M18" i="9"/>
  <c r="F19" i="6" s="1"/>
  <c r="J19" i="6" s="1"/>
  <c r="M16" i="9"/>
  <c r="F17" i="6" s="1"/>
  <c r="M25" i="9"/>
  <c r="F26" i="6" s="1"/>
  <c r="H20" i="7"/>
  <c r="D24" i="6" s="1"/>
  <c r="H16" i="7"/>
  <c r="D20" i="6" s="1"/>
  <c r="H12" i="7"/>
  <c r="D16" i="6" s="1"/>
  <c r="H22" i="7"/>
  <c r="D26" i="6" s="1"/>
  <c r="H18" i="7"/>
  <c r="D22" i="6" s="1"/>
  <c r="H15" i="8"/>
  <c r="E20" i="6" s="1"/>
  <c r="H20" i="8"/>
  <c r="E25" i="6" s="1"/>
  <c r="H11" i="8"/>
  <c r="E16" i="6" s="1"/>
  <c r="H17" i="8"/>
  <c r="E22" i="6" s="1"/>
  <c r="H14" i="8"/>
  <c r="E19" i="6" s="1"/>
  <c r="H22" i="8"/>
  <c r="E27" i="6" s="1"/>
  <c r="H19" i="8"/>
  <c r="E24" i="6" s="1"/>
  <c r="H13" i="8"/>
  <c r="E18" i="6" s="1"/>
  <c r="E12" i="6"/>
  <c r="H16" i="8"/>
  <c r="E21" i="6" s="1"/>
  <c r="M24" i="9"/>
  <c r="F25" i="6" s="1"/>
  <c r="M20" i="9"/>
  <c r="F21" i="6" s="1"/>
  <c r="M23" i="9"/>
  <c r="F24" i="6" s="1"/>
  <c r="J18" i="6" l="1"/>
  <c r="J17" i="6"/>
  <c r="J27" i="6"/>
  <c r="J20" i="6"/>
  <c r="J25" i="6"/>
  <c r="J26" i="6"/>
  <c r="J24" i="6"/>
  <c r="J22" i="6"/>
  <c r="J16" i="6"/>
  <c r="J21" i="6"/>
  <c r="K20" i="6" l="1"/>
  <c r="K25" i="6"/>
  <c r="K17" i="6"/>
  <c r="K21" i="6"/>
  <c r="K16" i="6"/>
  <c r="K27" i="6"/>
  <c r="K22" i="6"/>
  <c r="K23" i="6"/>
  <c r="K26" i="6"/>
  <c r="K24" i="6"/>
  <c r="K18" i="6"/>
  <c r="K19" i="6"/>
</calcChain>
</file>

<file path=xl/sharedStrings.xml><?xml version="1.0" encoding="utf-8"?>
<sst xmlns="http://schemas.openxmlformats.org/spreadsheetml/2006/main" count="208" uniqueCount="160">
  <si>
    <t>Offertöffnung durchgeführt am</t>
  </si>
  <si>
    <t>Unternehmer</t>
  </si>
  <si>
    <t>Noten</t>
  </si>
  <si>
    <t>Gewichtung</t>
  </si>
  <si>
    <t>ZK1</t>
  </si>
  <si>
    <t>Preis</t>
  </si>
  <si>
    <t>ZK2</t>
  </si>
  <si>
    <t>ZK3</t>
  </si>
  <si>
    <t>ZK4</t>
  </si>
  <si>
    <t>Nachhaltigkeit</t>
  </si>
  <si>
    <t>Schlüsselpersonal</t>
  </si>
  <si>
    <t>Zuschlagskriterien</t>
  </si>
  <si>
    <t>Formelle Prüfung</t>
  </si>
  <si>
    <t>Vollständigkeit</t>
  </si>
  <si>
    <t>Eignungskriterien / Eignungsnachweise</t>
  </si>
  <si>
    <t>Wirtschaftliche Eignung</t>
  </si>
  <si>
    <t>Selbstdeklaration</t>
  </si>
  <si>
    <t>Eignung</t>
  </si>
  <si>
    <t>Amtsvariante</t>
  </si>
  <si>
    <t>G1</t>
  </si>
  <si>
    <t>Ausgefülltes Leistungsverzeichnis</t>
  </si>
  <si>
    <t>Unternehmervariante (fakultativ)</t>
  </si>
  <si>
    <t>Datum:</t>
  </si>
  <si>
    <t>Projekt:</t>
  </si>
  <si>
    <t>Weiterbearbeitung</t>
  </si>
  <si>
    <r>
      <t xml:space="preserve">Bemerkungen 
</t>
    </r>
    <r>
      <rPr>
        <sz val="10"/>
        <color theme="1"/>
        <rFont val="Tahoma"/>
        <family val="2"/>
      </rPr>
      <t>(bei Nichterfüllung resp. Nein)</t>
    </r>
  </si>
  <si>
    <t>Termingerechter Eingang</t>
  </si>
  <si>
    <t>Korrekte Adresse der Ausschreibenden Stelle</t>
  </si>
  <si>
    <t>Angebote - Übertrag aus offiziellem Offertöffnungsprotokoll</t>
  </si>
  <si>
    <t>Eignungskriterien</t>
  </si>
  <si>
    <t>J/N</t>
  </si>
  <si>
    <t>Zuschlagskriterien und Bewertung</t>
  </si>
  <si>
    <t>nicht erfüllt</t>
  </si>
  <si>
    <t>Formel für die Notenberechnung</t>
  </si>
  <si>
    <t>Note X =</t>
  </si>
  <si>
    <t>tiefstes Angebot + Preisspanne (CHF) - beurteiltes Angebot</t>
  </si>
  <si>
    <t>Preisspanne (CHF)</t>
  </si>
  <si>
    <t>Berechnung Bewertungspunkte (BP)</t>
  </si>
  <si>
    <r>
      <t>BP</t>
    </r>
    <r>
      <rPr>
        <vertAlign val="subscript"/>
        <sz val="10"/>
        <color theme="1"/>
        <rFont val="Tahoma"/>
        <family val="2"/>
      </rPr>
      <t>max</t>
    </r>
    <r>
      <rPr>
        <sz val="10"/>
        <color theme="1"/>
        <rFont val="Tahoma"/>
        <family val="2"/>
      </rPr>
      <t xml:space="preserve"> = Maximalnote x 100 (%)</t>
    </r>
  </si>
  <si>
    <r>
      <t>Maximale Bewertungspunktzahl (BP</t>
    </r>
    <r>
      <rPr>
        <b/>
        <vertAlign val="subscript"/>
        <sz val="10"/>
        <color theme="1"/>
        <rFont val="Tahoma"/>
        <family val="2"/>
      </rPr>
      <t>max</t>
    </r>
    <r>
      <rPr>
        <b/>
        <sz val="10"/>
        <color theme="1"/>
        <rFont val="Tahoma"/>
        <family val="2"/>
      </rPr>
      <t>)</t>
    </r>
  </si>
  <si>
    <t>Bewertungspunkte (BP)</t>
  </si>
  <si>
    <t>Bewertungspunkte
(BP)</t>
  </si>
  <si>
    <t>Bemerkung</t>
  </si>
  <si>
    <t>Punkte</t>
  </si>
  <si>
    <t>Bewertungsübersicht Zuschlagskriterien und Bewertung</t>
  </si>
  <si>
    <t>Ausbildung von Lernenden</t>
  </si>
  <si>
    <t>J</t>
  </si>
  <si>
    <t>N</t>
  </si>
  <si>
    <t>Note 1</t>
  </si>
  <si>
    <t>Note 0</t>
  </si>
  <si>
    <t>Note 2</t>
  </si>
  <si>
    <t>Note 3</t>
  </si>
  <si>
    <t>Note 4</t>
  </si>
  <si>
    <t>Note 5</t>
  </si>
  <si>
    <t>Verhältnisse</t>
  </si>
  <si>
    <t>Rang</t>
  </si>
  <si>
    <t>erfüllt</t>
  </si>
  <si>
    <r>
      <t xml:space="preserve">Preisspanne </t>
    </r>
    <r>
      <rPr>
        <sz val="10"/>
        <color theme="1"/>
        <rFont val="Tahoma"/>
        <family val="2"/>
      </rPr>
      <t>(50% des tiefsten Angebots)</t>
    </r>
  </si>
  <si>
    <t>Berechnung</t>
  </si>
  <si>
    <t>Verhältnis 
Lernende / Belegschaft in %</t>
  </si>
  <si>
    <r>
      <t xml:space="preserve">Note X
</t>
    </r>
    <r>
      <rPr>
        <b/>
        <sz val="8"/>
        <rFont val="Tahoma"/>
        <family val="2"/>
      </rPr>
      <t>Preis</t>
    </r>
  </si>
  <si>
    <r>
      <t>Angebot bereinigt</t>
    </r>
    <r>
      <rPr>
        <sz val="10"/>
        <color theme="1"/>
        <rFont val="Tahoma"/>
        <family val="2"/>
      </rPr>
      <t>, 
netto inkl. MwSt.</t>
    </r>
  </si>
  <si>
    <t>Keine Abänderungen der Ausschreibungsbedingungen</t>
  </si>
  <si>
    <t>Plausibles Organi-gramm</t>
  </si>
  <si>
    <t xml:space="preserve">Leistung, Organisation, QS, Bauzeit </t>
  </si>
  <si>
    <t>Total Bewertungsp.</t>
  </si>
  <si>
    <t>x Maximalnote (5)</t>
  </si>
  <si>
    <r>
      <t>Maximale Bewertungspunkte (BP</t>
    </r>
    <r>
      <rPr>
        <b/>
        <vertAlign val="subscript"/>
        <sz val="10"/>
        <color theme="1"/>
        <rFont val="Tahoma"/>
        <family val="2"/>
      </rPr>
      <t>max</t>
    </r>
    <r>
      <rPr>
        <b/>
        <sz val="10"/>
        <color theme="1"/>
        <rFont val="Tahoma"/>
        <family val="2"/>
      </rPr>
      <t>)</t>
    </r>
  </si>
  <si>
    <r>
      <t>Benotung 0-5</t>
    </r>
    <r>
      <rPr>
        <sz val="10"/>
        <color theme="1"/>
        <rFont val="Tahoma"/>
        <family val="2"/>
      </rPr>
      <t xml:space="preserve"> (Beschrieb Ausschreibungsdokument)</t>
    </r>
  </si>
  <si>
    <t>Bauzeit-optimierung</t>
  </si>
  <si>
    <t>Fachliche Eignung - Firmenreferenzen</t>
  </si>
  <si>
    <t>Eine Antwort "nein" in der Selbstdeklaration beudetet Ausschluss des Anbietenden</t>
  </si>
  <si>
    <t>Personaleinsatz, Verfügbarkeit Schlüsselpersonal, Arbeitsaufteilung unter den beteiligten Unternehmen, min. 60% eigener Arbeitsanteil, Organigramm, Erfahrung QS, Bautermine: Bauzeit- und Baustarteinhaltung in Amtsvariante</t>
  </si>
  <si>
    <t>Notwendige rechtsgültige Unterschriften vorhanden</t>
  </si>
  <si>
    <t>BP = Note x Gewichtung (%), gerundet auf ganze Zahlen</t>
  </si>
  <si>
    <r>
      <t xml:space="preserve">Name und Adresse </t>
    </r>
    <r>
      <rPr>
        <sz val="10"/>
        <rFont val="Tahoma"/>
        <family val="2"/>
      </rPr>
      <t>(federführendes Unternehmen)</t>
    </r>
  </si>
  <si>
    <t xml:space="preserve">Arbeits-anteil            ≥ 60% </t>
  </si>
  <si>
    <t>Beschrieb</t>
  </si>
  <si>
    <t>Legende:</t>
  </si>
  <si>
    <t>EK 1</t>
  </si>
  <si>
    <t>EK 2</t>
  </si>
  <si>
    <t>EK 3</t>
  </si>
  <si>
    <t>EK 4</t>
  </si>
  <si>
    <r>
      <rPr>
        <b/>
        <sz val="10"/>
        <rFont val="Tahoma"/>
        <family val="2"/>
      </rPr>
      <t>Notengebung X:</t>
    </r>
    <r>
      <rPr>
        <sz val="10"/>
        <rFont val="Tahoma"/>
        <family val="2"/>
      </rPr>
      <t xml:space="preserve"> Noten werden auf 2 Stellen nach dem Komma gerundet.</t>
    </r>
  </si>
  <si>
    <t>Eingabetermin (bis 16.00 Uhr)</t>
  </si>
  <si>
    <r>
      <t xml:space="preserve">Gesamtnote
(Mittelwert)
</t>
    </r>
    <r>
      <rPr>
        <b/>
        <sz val="8"/>
        <color theme="1"/>
        <rFont val="Tahoma"/>
        <family val="2"/>
      </rPr>
      <t xml:space="preserve">
Nachhaltigkeit</t>
    </r>
  </si>
  <si>
    <r>
      <t xml:space="preserve">Notengebung Gesamtnote: </t>
    </r>
    <r>
      <rPr>
        <sz val="10"/>
        <color theme="1"/>
        <rFont val="Tahoma"/>
        <family val="2"/>
      </rPr>
      <t>Die Gesamtnote wird aus dem Mittelwert der Teilnoten gebildet und auf 2 Stellen nach dem Komma gerundet.</t>
    </r>
  </si>
  <si>
    <r>
      <t xml:space="preserve">Notengebung Teilnote: </t>
    </r>
    <r>
      <rPr>
        <sz val="10"/>
        <color theme="1"/>
        <rFont val="Tahoma"/>
        <family val="2"/>
      </rPr>
      <t>Es werden ganze Zahlen (Noten ohne Kommastellen) vergeben.</t>
    </r>
  </si>
  <si>
    <r>
      <t>Angebot*</t>
    </r>
    <r>
      <rPr>
        <sz val="10"/>
        <color theme="1"/>
        <rFont val="Tahoma"/>
        <family val="2"/>
      </rPr>
      <t>, netto inkl. MwSt.</t>
    </r>
  </si>
  <si>
    <r>
      <t>Angebot bereinigt**</t>
    </r>
    <r>
      <rPr>
        <sz val="10"/>
        <color theme="1"/>
        <rFont val="Tahoma"/>
        <family val="2"/>
      </rPr>
      <t>, netto inkl. MwSt.</t>
    </r>
  </si>
  <si>
    <t xml:space="preserve">*«Angebot» ausfüllen. </t>
  </si>
  <si>
    <t>Hinweis:</t>
  </si>
  <si>
    <t>Tiefstes Angebot (von Hand eingeben)</t>
  </si>
  <si>
    <r>
      <t xml:space="preserve">Notengebung: </t>
    </r>
    <r>
      <rPr>
        <sz val="10"/>
        <color theme="1"/>
        <rFont val="Tahoma"/>
        <family val="2"/>
      </rPr>
      <t>Es werden ganze Noten vergeben.</t>
    </r>
  </si>
  <si>
    <t>** «Angebot bereinigt» wird automatisch übernomen, sofern nicht von Hand ein Wert eingegeben wird.
Die Auswertung wird mit dem «Angebot bereinigt» berechnet.</t>
  </si>
  <si>
    <t>Notizen zur Bewertung des Schlüsselpersonals</t>
  </si>
  <si>
    <r>
      <t xml:space="preserve">Zwei Referenzobjekte, min. Auftragswert in CHF </t>
    </r>
    <r>
      <rPr>
        <sz val="9"/>
        <color rgb="FFFF0000"/>
        <rFont val="Tahoma"/>
        <family val="2"/>
      </rPr>
      <t>xxx gem. Ausschreibungsdokument</t>
    </r>
    <r>
      <rPr>
        <sz val="9"/>
        <color theme="1"/>
        <rFont val="Tahoma"/>
        <family val="2"/>
      </rPr>
      <t>, nicht älter als 10 Jahre</t>
    </r>
  </si>
  <si>
    <t>Teilnote ZUK 2.3</t>
  </si>
  <si>
    <t>Teilnote ZUK 2.1</t>
  </si>
  <si>
    <t>Teilnote ZUK 2.2</t>
  </si>
  <si>
    <t>Teilnote ZUK 2.4</t>
  </si>
  <si>
    <r>
      <rPr>
        <b/>
        <sz val="10"/>
        <color theme="1"/>
        <rFont val="Tahoma"/>
        <family val="2"/>
      </rPr>
      <t xml:space="preserve">  Teilgewichtungen:</t>
    </r>
    <r>
      <rPr>
        <sz val="10"/>
        <color theme="1"/>
        <rFont val="Tahoma"/>
        <family val="2"/>
      </rPr>
      <t xml:space="preserve"> Die ZUK 2.1.-2.4 sind gleichgewichtet</t>
    </r>
  </si>
  <si>
    <r>
      <t>Massnahmen zur 
CO</t>
    </r>
    <r>
      <rPr>
        <b/>
        <vertAlign val="subscript"/>
        <sz val="8"/>
        <color theme="1"/>
        <rFont val="Tahoma"/>
        <family val="2"/>
      </rPr>
      <t>2</t>
    </r>
    <r>
      <rPr>
        <b/>
        <sz val="8"/>
        <color theme="1"/>
        <rFont val="Tahoma"/>
        <family val="2"/>
      </rPr>
      <t>-Reduktion</t>
    </r>
  </si>
  <si>
    <t>Qualitäts- / Datenmanage-
ment und Digitalisierung</t>
  </si>
  <si>
    <t>Teststrasse, Uster</t>
  </si>
  <si>
    <t>Noten ZUK</t>
  </si>
  <si>
    <t>Ohne Nachweis resp. Bestätigung Ausbildung von Lernenden</t>
  </si>
  <si>
    <t>Lernende / Beschäftigte in auftragsrelevanten Sparten &lt; 2%.</t>
  </si>
  <si>
    <t>Lernende / Beschäftigte in auftragsrelevanten Sparten ≥ 2%.</t>
  </si>
  <si>
    <t xml:space="preserve">Lernende / Beschäftigte in auftragsrelevanten Sparten ≥ 4%. </t>
  </si>
  <si>
    <t>Lernende / Beschäftigte in auftragsrelevanten Sparten ≥ 6%.</t>
  </si>
  <si>
    <t>Lernende / Beschäftigte in auftragsrelevanten Sparten ≥ 8%.</t>
  </si>
  <si>
    <t>Selbstde-klaration keine Antwort mit "nein"</t>
  </si>
  <si>
    <t>Baustelle und Umfeld</t>
  </si>
  <si>
    <t>G2</t>
  </si>
  <si>
    <t xml:space="preserve">Ergänzende Unterlagen bei Bedarf - z.B. für ZUK 2.3. Qualitäts-/Datenmanagement und Digitalisierung.  </t>
  </si>
  <si>
    <t>Ergänzende Unterlagen bei Bedarf - z.B. für ZUK 2.4. Baustelle und Umfeld</t>
  </si>
  <si>
    <t>weitere fakultative Unterlagen</t>
  </si>
  <si>
    <t>G4</t>
  </si>
  <si>
    <t>Angebotsformular, Amtsvariante, vollständig ausgefüllt und unterzeichnet</t>
  </si>
  <si>
    <t>…</t>
  </si>
  <si>
    <t>Angebots-summe / Jahres-umsatz</t>
  </si>
  <si>
    <t>Versicher-ungssum-men</t>
  </si>
  <si>
    <t>Personal / P-Einsatz 
≥3</t>
  </si>
  <si>
    <t>1 x Papierexemplar 
je Angebot vorhanden</t>
  </si>
  <si>
    <t xml:space="preserve">1 x USB Datenstick 
je Angebot vorhanden </t>
  </si>
  <si>
    <t>Referenz-objekte</t>
  </si>
  <si>
    <t>Einh. Bauzeit / Baustart</t>
  </si>
  <si>
    <t>Erfahr. Qualitäts-sicherung</t>
  </si>
  <si>
    <t>Arbeits-aufteil. Untern.</t>
  </si>
  <si>
    <t>Verfüg-barkeit Schlüs-selpers.</t>
  </si>
  <si>
    <r>
      <t xml:space="preserve">Teilnote ZUK 3.1 
</t>
    </r>
    <r>
      <rPr>
        <sz val="8"/>
        <color theme="1"/>
        <rFont val="Tahoma"/>
        <family val="2"/>
      </rPr>
      <t>Zu erwartende Leistung</t>
    </r>
    <r>
      <rPr>
        <b/>
        <sz val="8"/>
        <color theme="1"/>
        <rFont val="Tahoma"/>
        <family val="2"/>
      </rPr>
      <t xml:space="preserve">
</t>
    </r>
  </si>
  <si>
    <r>
      <t xml:space="preserve">Teilnote ZUK 3.2 
</t>
    </r>
    <r>
      <rPr>
        <sz val="8"/>
        <color theme="1"/>
        <rFont val="Tahoma"/>
        <family val="2"/>
      </rPr>
      <t>Vergleichbarkeit der Aufgaben</t>
    </r>
  </si>
  <si>
    <r>
      <t xml:space="preserve">Teilnote ZUK 3.3
</t>
    </r>
    <r>
      <rPr>
        <sz val="8"/>
        <color theme="1"/>
        <rFont val="Tahoma"/>
        <family val="2"/>
      </rPr>
      <t>Verlässlichkeit und Verhalten</t>
    </r>
  </si>
  <si>
    <t xml:space="preserve">Gesamtnote
(Mittelwert)
</t>
  </si>
  <si>
    <t xml:space="preserve">Note
</t>
  </si>
  <si>
    <t>Abschnitt ... bis …</t>
  </si>
  <si>
    <t>dropdown J/N auswählen</t>
  </si>
  <si>
    <t>dropdown: J/N auswählen. Zwingende Unterlagen vollständiges Angebot Amtsvariante.</t>
  </si>
  <si>
    <t>dropdown: J/N auswählen. Zwingende Unterlagen vollständiges Angebot Unternehmervariante.</t>
  </si>
  <si>
    <t>dropdown: J/N auswählen. Fakultative Unterlagen Angebot Amtsvariante.</t>
  </si>
  <si>
    <t>dropdown: J/N auswählen. Fakultative Unterlagen Angebot Unternehmervariante.</t>
  </si>
  <si>
    <t>Eignungs-kriterien</t>
  </si>
  <si>
    <t xml:space="preserve">dropdown: J/N resp. erfüllt / nicht erfüllt </t>
  </si>
  <si>
    <t>ZUK3.1:
ZUK3.2:
ZUK3.3:</t>
  </si>
  <si>
    <t>Bemerkungen</t>
  </si>
  <si>
    <r>
      <t xml:space="preserve">  Notengebung: </t>
    </r>
    <r>
      <rPr>
        <sz val="10"/>
        <color theme="1"/>
        <rFont val="Tahoma"/>
        <family val="2"/>
      </rPr>
      <t xml:space="preserve">Teilnoten ZUK 2.1 und 2.4 i.d.R. ganze Noten, ZUK 2.2 und 2.3 i.d.R. halbe Noten. </t>
    </r>
  </si>
  <si>
    <t>G3</t>
  </si>
  <si>
    <t>G11</t>
  </si>
  <si>
    <t>G12</t>
  </si>
  <si>
    <t>G13</t>
  </si>
  <si>
    <t>Detailliertes Bauprogramm</t>
  </si>
  <si>
    <t>Detailliertes Bauprogramm Unternehmervariante</t>
  </si>
  <si>
    <t>G14</t>
  </si>
  <si>
    <r>
      <t xml:space="preserve">Quotient der Angebotssumme zu Jahresumsatz der vom Auftrag betroffenen Sparte(n)   ≤  </t>
    </r>
    <r>
      <rPr>
        <sz val="9"/>
        <color rgb="FFFF0000"/>
        <rFont val="Tahoma"/>
        <family val="2"/>
      </rPr>
      <t>30% (resp. gemäss Ausschreibungsdokument)</t>
    </r>
  </si>
  <si>
    <r>
      <t>Umweltmatrix Unternehmervariante (Massn. zur CO</t>
    </r>
    <r>
      <rPr>
        <vertAlign val="subscript"/>
        <sz val="6"/>
        <rFont val="Tahoma"/>
        <family val="2"/>
      </rPr>
      <t>2</t>
    </r>
    <r>
      <rPr>
        <sz val="6"/>
        <rFont val="Tahoma"/>
        <family val="2"/>
      </rPr>
      <t>-Reduktion).</t>
    </r>
  </si>
  <si>
    <r>
      <t>Umweltmatrix Amtsvariante (Massnahmen zur CO</t>
    </r>
    <r>
      <rPr>
        <vertAlign val="subscript"/>
        <sz val="6"/>
        <rFont val="Tahoma"/>
        <family val="2"/>
      </rPr>
      <t>2</t>
    </r>
    <r>
      <rPr>
        <sz val="6"/>
        <rFont val="Tahoma"/>
        <family val="2"/>
      </rPr>
      <t>-Reduktion).</t>
    </r>
  </si>
  <si>
    <t>Auswertungsgremium:</t>
  </si>
  <si>
    <t>Auswerter 1, 2, 3, 4</t>
  </si>
  <si>
    <r>
      <t xml:space="preserve">Angebotsauswertung Baumeisterarbeiten - </t>
    </r>
    <r>
      <rPr>
        <b/>
        <sz val="22"/>
        <rFont val="Tahoma"/>
        <family val="2"/>
      </rPr>
      <t>Offenes Verfahren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</si>
</sst>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CHF&quot;\ #,##0.00;&quot;CHF&quot;\ \-#,##0.00"/>
    <numFmt numFmtId="44" formatCode="_ &quot;CHF&quot;\ * #,##0.00_ ;_ &quot;CHF&quot;\ * \-#,##0.00_ ;_ &quot;CHF&quot;\ * &quot;-&quot;??_ ;_ @_ "/>
    <numFmt numFmtId="164" formatCode="&quot;CHF&quot;\ #,##0.00"/>
    <numFmt numFmtId="165" formatCode="[$-F800]dddd\,\ mmmm\ dd\,\ yyyy"/>
    <numFmt numFmtId="166" formatCode="#,##0.0000"/>
    <numFmt numFmtId="167" formatCode="#,##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5"/>
      <color theme="1"/>
      <name val="Arial"/>
      <family val="2"/>
    </font>
    <font>
      <sz val="15"/>
      <color theme="1"/>
      <name val="Tahoma"/>
      <family val="2"/>
    </font>
    <font>
      <b/>
      <sz val="15"/>
      <color theme="1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1"/>
      <color theme="1"/>
      <name val="Tahoma"/>
      <family val="2"/>
    </font>
    <font>
      <b/>
      <sz val="15"/>
      <color theme="1" tint="0.499984740745262"/>
      <name val="Tahoma"/>
      <family val="2"/>
    </font>
    <font>
      <sz val="8"/>
      <color theme="1"/>
      <name val="Tahoma"/>
      <family val="2"/>
    </font>
    <font>
      <sz val="10"/>
      <name val="Tahoma"/>
      <family val="2"/>
    </font>
    <font>
      <sz val="11"/>
      <color theme="1"/>
      <name val="Symbol"/>
      <family val="1"/>
      <charset val="2"/>
    </font>
    <font>
      <vertAlign val="subscript"/>
      <sz val="10"/>
      <color theme="1"/>
      <name val="Tahoma"/>
      <family val="2"/>
    </font>
    <font>
      <b/>
      <sz val="22"/>
      <color theme="1" tint="0.499984740745262"/>
      <name val="Tahoma"/>
      <family val="2"/>
    </font>
    <font>
      <b/>
      <vertAlign val="subscript"/>
      <sz val="10"/>
      <color theme="1"/>
      <name val="Tahoma"/>
      <family val="2"/>
    </font>
    <font>
      <sz val="8"/>
      <name val="Tahoma"/>
      <family val="2"/>
    </font>
    <font>
      <sz val="8"/>
      <color rgb="FFFF0000"/>
      <name val="Tahoma"/>
      <family val="2"/>
    </font>
    <font>
      <i/>
      <sz val="8"/>
      <color theme="1"/>
      <name val="Tahoma"/>
      <family val="2"/>
    </font>
    <font>
      <b/>
      <sz val="10"/>
      <name val="Tahoma"/>
      <family val="2"/>
    </font>
    <font>
      <b/>
      <sz val="8"/>
      <color theme="1"/>
      <name val="Tahoma"/>
      <family val="2"/>
    </font>
    <font>
      <sz val="10"/>
      <color rgb="FFFF0000"/>
      <name val="Tahoma"/>
      <family val="2"/>
    </font>
    <font>
      <sz val="9"/>
      <color theme="1"/>
      <name val="Tahoma"/>
      <family val="2"/>
    </font>
    <font>
      <sz val="9"/>
      <color rgb="FFFF0000"/>
      <name val="Tahoma"/>
      <family val="2"/>
    </font>
    <font>
      <sz val="9"/>
      <name val="Tahoma"/>
      <family val="2"/>
    </font>
    <font>
      <b/>
      <sz val="8"/>
      <name val="Tahoma"/>
      <family val="2"/>
    </font>
    <font>
      <b/>
      <sz val="11"/>
      <color theme="1"/>
      <name val="Tahoma"/>
      <family val="2"/>
    </font>
    <font>
      <b/>
      <vertAlign val="subscript"/>
      <sz val="8"/>
      <color theme="1"/>
      <name val="Tahoma"/>
      <family val="2"/>
    </font>
    <font>
      <b/>
      <sz val="7"/>
      <color theme="1"/>
      <name val="Tahoma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Tahoma"/>
      <family val="2"/>
    </font>
    <font>
      <b/>
      <sz val="10"/>
      <color rgb="FFFF0000"/>
      <name val="Tahoma"/>
      <family val="2"/>
    </font>
    <font>
      <sz val="10"/>
      <color theme="5"/>
      <name val="Tahoma"/>
      <family val="2"/>
    </font>
    <font>
      <b/>
      <sz val="10"/>
      <name val="Arial"/>
      <family val="2"/>
    </font>
    <font>
      <sz val="6"/>
      <color theme="1"/>
      <name val="Tahoma"/>
      <family val="2"/>
    </font>
    <font>
      <sz val="6"/>
      <name val="Tahoma"/>
      <family val="2"/>
    </font>
    <font>
      <vertAlign val="subscript"/>
      <sz val="6"/>
      <name val="Tahoma"/>
      <family val="2"/>
    </font>
    <font>
      <b/>
      <sz val="22"/>
      <color rgb="FF00B0F0"/>
      <name val="Tahoma"/>
      <family val="2"/>
    </font>
    <font>
      <b/>
      <sz val="2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9" fontId="9" fillId="0" borderId="0" xfId="2" applyFont="1" applyFill="1" applyAlignment="1">
      <alignment horizontal="center" vertical="center"/>
    </xf>
    <xf numFmtId="0" fontId="10" fillId="5" borderId="5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5" borderId="20" xfId="0" applyFont="1" applyFill="1" applyBorder="1" applyAlignment="1">
      <alignment vertical="center"/>
    </xf>
    <xf numFmtId="0" fontId="10" fillId="5" borderId="21" xfId="0" applyFont="1" applyFill="1" applyBorder="1" applyAlignment="1">
      <alignment vertical="center"/>
    </xf>
    <xf numFmtId="0" fontId="10" fillId="5" borderId="22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left" vertical="center" indent="4"/>
    </xf>
    <xf numFmtId="0" fontId="9" fillId="0" borderId="52" xfId="0" applyFont="1" applyBorder="1" applyAlignment="1">
      <alignment vertical="center"/>
    </xf>
    <xf numFmtId="3" fontId="9" fillId="3" borderId="1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164" fontId="9" fillId="3" borderId="11" xfId="0" applyNumberFormat="1" applyFont="1" applyFill="1" applyBorder="1" applyAlignment="1">
      <alignment horizontal="center" vertical="center"/>
    </xf>
    <xf numFmtId="164" fontId="9" fillId="3" borderId="3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5" borderId="24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9" fillId="3" borderId="15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horizontal="center" vertical="center"/>
    </xf>
    <xf numFmtId="164" fontId="9" fillId="3" borderId="18" xfId="0" applyNumberFormat="1" applyFont="1" applyFill="1" applyBorder="1" applyAlignment="1">
      <alignment horizontal="center" vertical="center"/>
    </xf>
    <xf numFmtId="164" fontId="9" fillId="3" borderId="31" xfId="0" applyNumberFormat="1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9" fillId="5" borderId="62" xfId="0" applyFont="1" applyFill="1" applyBorder="1" applyAlignment="1">
      <alignment vertical="center"/>
    </xf>
    <xf numFmtId="165" fontId="9" fillId="3" borderId="0" xfId="0" applyNumberFormat="1" applyFont="1" applyFill="1" applyAlignment="1">
      <alignment horizontal="left" vertical="center"/>
    </xf>
    <xf numFmtId="0" fontId="10" fillId="5" borderId="28" xfId="0" applyFont="1" applyFill="1" applyBorder="1" applyAlignment="1">
      <alignment vertical="center"/>
    </xf>
    <xf numFmtId="0" fontId="10" fillId="5" borderId="58" xfId="0" applyFont="1" applyFill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right"/>
    </xf>
    <xf numFmtId="3" fontId="9" fillId="0" borderId="41" xfId="0" applyNumberFormat="1" applyFont="1" applyBorder="1" applyAlignment="1">
      <alignment horizontal="center" vertical="center"/>
    </xf>
    <xf numFmtId="3" fontId="9" fillId="0" borderId="40" xfId="0" applyNumberFormat="1" applyFont="1" applyBorder="1" applyAlignment="1">
      <alignment horizontal="center" vertical="center"/>
    </xf>
    <xf numFmtId="3" fontId="9" fillId="3" borderId="32" xfId="0" applyNumberFormat="1" applyFont="1" applyFill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0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9" fillId="2" borderId="43" xfId="0" applyFont="1" applyFill="1" applyBorder="1" applyAlignment="1">
      <alignment vertical="center"/>
    </xf>
    <xf numFmtId="0" fontId="10" fillId="2" borderId="53" xfId="0" applyFont="1" applyFill="1" applyBorder="1" applyAlignment="1">
      <alignment vertical="center"/>
    </xf>
    <xf numFmtId="0" fontId="9" fillId="0" borderId="3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2" borderId="26" xfId="0" applyFont="1" applyFill="1" applyBorder="1" applyAlignment="1">
      <alignment vertical="center"/>
    </xf>
    <xf numFmtId="0" fontId="10" fillId="2" borderId="27" xfId="0" applyFont="1" applyFill="1" applyBorder="1" applyAlignment="1">
      <alignment vertical="center"/>
    </xf>
    <xf numFmtId="1" fontId="9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9" fontId="9" fillId="0" borderId="0" xfId="2" applyFont="1" applyFill="1" applyBorder="1" applyAlignment="1">
      <alignment horizontal="center" vertical="center"/>
    </xf>
    <xf numFmtId="0" fontId="25" fillId="0" borderId="43" xfId="0" applyFont="1" applyBorder="1" applyAlignment="1">
      <alignment vertical="center"/>
    </xf>
    <xf numFmtId="0" fontId="25" fillId="0" borderId="45" xfId="0" applyFont="1" applyBorder="1" applyAlignment="1">
      <alignment vertical="center"/>
    </xf>
    <xf numFmtId="0" fontId="27" fillId="0" borderId="45" xfId="0" applyFont="1" applyBorder="1" applyAlignment="1">
      <alignment vertical="center"/>
    </xf>
    <xf numFmtId="0" fontId="26" fillId="0" borderId="48" xfId="0" applyFont="1" applyBorder="1" applyAlignment="1">
      <alignment vertical="center"/>
    </xf>
    <xf numFmtId="0" fontId="9" fillId="0" borderId="53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3" fontId="9" fillId="0" borderId="48" xfId="0" applyNumberFormat="1" applyFont="1" applyBorder="1" applyAlignment="1">
      <alignment horizontal="center" vertical="center"/>
    </xf>
    <xf numFmtId="164" fontId="9" fillId="3" borderId="17" xfId="0" applyNumberFormat="1" applyFont="1" applyFill="1" applyBorder="1" applyAlignment="1">
      <alignment horizontal="center" vertical="center"/>
    </xf>
    <xf numFmtId="0" fontId="10" fillId="5" borderId="21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vertical="center"/>
    </xf>
    <xf numFmtId="0" fontId="22" fillId="5" borderId="21" xfId="0" applyFont="1" applyFill="1" applyBorder="1" applyAlignment="1">
      <alignment vertical="center"/>
    </xf>
    <xf numFmtId="0" fontId="10" fillId="5" borderId="57" xfId="0" applyFont="1" applyFill="1" applyBorder="1" applyAlignment="1">
      <alignment horizontal="left" vertical="center"/>
    </xf>
    <xf numFmtId="0" fontId="29" fillId="0" borderId="0" xfId="0" applyFont="1"/>
    <xf numFmtId="1" fontId="9" fillId="3" borderId="35" xfId="0" applyNumberFormat="1" applyFont="1" applyFill="1" applyBorder="1" applyAlignment="1">
      <alignment horizontal="center" vertical="center"/>
    </xf>
    <xf numFmtId="1" fontId="9" fillId="3" borderId="10" xfId="0" applyNumberFormat="1" applyFont="1" applyFill="1" applyBorder="1" applyAlignment="1">
      <alignment horizontal="center" vertical="center"/>
    </xf>
    <xf numFmtId="1" fontId="9" fillId="3" borderId="57" xfId="0" applyNumberFormat="1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0" fontId="9" fillId="2" borderId="39" xfId="0" applyFont="1" applyFill="1" applyBorder="1" applyAlignment="1">
      <alignment vertical="center"/>
    </xf>
    <xf numFmtId="0" fontId="9" fillId="2" borderId="47" xfId="0" applyFont="1" applyFill="1" applyBorder="1" applyAlignment="1">
      <alignment vertical="center"/>
    </xf>
    <xf numFmtId="9" fontId="9" fillId="0" borderId="35" xfId="2" applyFont="1" applyFill="1" applyBorder="1" applyAlignment="1">
      <alignment horizontal="center" vertical="center"/>
    </xf>
    <xf numFmtId="1" fontId="9" fillId="0" borderId="57" xfId="0" applyNumberFormat="1" applyFont="1" applyBorder="1" applyAlignment="1">
      <alignment horizontal="center" vertical="center"/>
    </xf>
    <xf numFmtId="9" fontId="9" fillId="0" borderId="24" xfId="2" applyFont="1" applyFill="1" applyBorder="1" applyAlignment="1">
      <alignment horizontal="center" vertical="center"/>
    </xf>
    <xf numFmtId="0" fontId="9" fillId="0" borderId="57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5" fillId="0" borderId="48" xfId="0" applyFont="1" applyBorder="1" applyAlignment="1">
      <alignment vertical="center"/>
    </xf>
    <xf numFmtId="0" fontId="25" fillId="0" borderId="46" xfId="0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4" fontId="14" fillId="0" borderId="10" xfId="0" applyNumberFormat="1" applyFont="1" applyBorder="1" applyAlignment="1">
      <alignment horizontal="center" vertical="center"/>
    </xf>
    <xf numFmtId="4" fontId="14" fillId="0" borderId="57" xfId="0" applyNumberFormat="1" applyFont="1" applyBorder="1" applyAlignment="1">
      <alignment horizontal="center" vertical="center"/>
    </xf>
    <xf numFmtId="0" fontId="25" fillId="0" borderId="44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23" fillId="5" borderId="7" xfId="0" applyFont="1" applyFill="1" applyBorder="1" applyAlignment="1">
      <alignment horizontal="center" textRotation="90" wrapText="1"/>
    </xf>
    <xf numFmtId="0" fontId="23" fillId="5" borderId="25" xfId="0" applyFont="1" applyFill="1" applyBorder="1" applyAlignment="1">
      <alignment horizontal="center" textRotation="90" wrapText="1"/>
    </xf>
    <xf numFmtId="0" fontId="10" fillId="2" borderId="54" xfId="0" applyFont="1" applyFill="1" applyBorder="1" applyAlignment="1">
      <alignment vertical="center"/>
    </xf>
    <xf numFmtId="0" fontId="9" fillId="2" borderId="48" xfId="0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4" fontId="9" fillId="3" borderId="64" xfId="0" applyNumberFormat="1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19" fillId="5" borderId="20" xfId="0" applyFont="1" applyFill="1" applyBorder="1" applyAlignment="1">
      <alignment horizontal="center" textRotation="90" wrapText="1"/>
    </xf>
    <xf numFmtId="0" fontId="19" fillId="5" borderId="28" xfId="0" applyFont="1" applyFill="1" applyBorder="1" applyAlignment="1">
      <alignment horizontal="center" textRotation="90" wrapText="1"/>
    </xf>
    <xf numFmtId="0" fontId="19" fillId="5" borderId="21" xfId="0" applyFont="1" applyFill="1" applyBorder="1" applyAlignment="1">
      <alignment horizontal="center" textRotation="90" wrapText="1"/>
    </xf>
    <xf numFmtId="0" fontId="19" fillId="5" borderId="22" xfId="0" applyFont="1" applyFill="1" applyBorder="1" applyAlignment="1">
      <alignment horizontal="center" textRotation="90" wrapText="1"/>
    </xf>
    <xf numFmtId="0" fontId="10" fillId="5" borderId="1" xfId="0" applyFont="1" applyFill="1" applyBorder="1" applyAlignment="1">
      <alignment vertical="center" wrapText="1"/>
    </xf>
    <xf numFmtId="0" fontId="25" fillId="3" borderId="39" xfId="0" applyFont="1" applyFill="1" applyBorder="1" applyAlignment="1">
      <alignment vertical="center"/>
    </xf>
    <xf numFmtId="0" fontId="25" fillId="3" borderId="43" xfId="0" applyFont="1" applyFill="1" applyBorder="1" applyAlignment="1">
      <alignment vertical="center"/>
    </xf>
    <xf numFmtId="0" fontId="25" fillId="3" borderId="44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0" fillId="5" borderId="60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28" xfId="0" applyFont="1" applyFill="1" applyBorder="1" applyAlignment="1">
      <alignment horizontal="center" vertical="center"/>
    </xf>
    <xf numFmtId="164" fontId="9" fillId="6" borderId="58" xfId="0" applyNumberFormat="1" applyFont="1" applyFill="1" applyBorder="1" applyAlignment="1">
      <alignment horizontal="center" vertical="center"/>
    </xf>
    <xf numFmtId="164" fontId="9" fillId="6" borderId="29" xfId="0" applyNumberFormat="1" applyFont="1" applyFill="1" applyBorder="1" applyAlignment="1">
      <alignment horizontal="center" vertical="center"/>
    </xf>
    <xf numFmtId="164" fontId="9" fillId="6" borderId="11" xfId="0" applyNumberFormat="1" applyFont="1" applyFill="1" applyBorder="1" applyAlignment="1">
      <alignment horizontal="center" vertical="center"/>
    </xf>
    <xf numFmtId="164" fontId="9" fillId="6" borderId="30" xfId="0" applyNumberFormat="1" applyFont="1" applyFill="1" applyBorder="1" applyAlignment="1">
      <alignment horizontal="center" vertical="center"/>
    </xf>
    <xf numFmtId="164" fontId="9" fillId="6" borderId="17" xfId="0" applyNumberFormat="1" applyFont="1" applyFill="1" applyBorder="1" applyAlignment="1">
      <alignment horizontal="center" vertical="center"/>
    </xf>
    <xf numFmtId="164" fontId="9" fillId="6" borderId="31" xfId="0" applyNumberFormat="1" applyFont="1" applyFill="1" applyBorder="1" applyAlignment="1">
      <alignment horizontal="center" vertical="center"/>
    </xf>
    <xf numFmtId="164" fontId="13" fillId="3" borderId="51" xfId="0" applyNumberFormat="1" applyFont="1" applyFill="1" applyBorder="1" applyAlignment="1">
      <alignment horizontal="left" vertical="center"/>
    </xf>
    <xf numFmtId="164" fontId="13" fillId="3" borderId="46" xfId="0" applyNumberFormat="1" applyFont="1" applyFill="1" applyBorder="1" applyAlignment="1">
      <alignment horizontal="left" vertical="center"/>
    </xf>
    <xf numFmtId="164" fontId="13" fillId="3" borderId="7" xfId="0" applyNumberFormat="1" applyFont="1" applyFill="1" applyBorder="1" applyAlignment="1">
      <alignment horizontal="left" vertical="center"/>
    </xf>
    <xf numFmtId="164" fontId="13" fillId="3" borderId="4" xfId="0" applyNumberFormat="1" applyFont="1" applyFill="1" applyBorder="1" applyAlignment="1">
      <alignment horizontal="left" vertical="center"/>
    </xf>
    <xf numFmtId="0" fontId="23" fillId="5" borderId="37" xfId="0" applyFont="1" applyFill="1" applyBorder="1" applyAlignment="1">
      <alignment horizontal="center" vertical="center" wrapText="1"/>
    </xf>
    <xf numFmtId="0" fontId="10" fillId="5" borderId="56" xfId="0" applyFont="1" applyFill="1" applyBorder="1" applyAlignment="1">
      <alignment horizontal="left" vertical="center"/>
    </xf>
    <xf numFmtId="3" fontId="9" fillId="0" borderId="52" xfId="0" applyNumberFormat="1" applyFont="1" applyBorder="1" applyAlignment="1">
      <alignment horizontal="center" vertical="center"/>
    </xf>
    <xf numFmtId="3" fontId="9" fillId="0" borderId="63" xfId="0" applyNumberFormat="1" applyFont="1" applyBorder="1" applyAlignment="1">
      <alignment horizontal="center" vertical="center"/>
    </xf>
    <xf numFmtId="3" fontId="9" fillId="0" borderId="5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6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2" fillId="0" borderId="0" xfId="0" applyFont="1" applyAlignment="1">
      <alignment vertical="center"/>
    </xf>
    <xf numFmtId="0" fontId="22" fillId="5" borderId="33" xfId="0" applyFont="1" applyFill="1" applyBorder="1" applyAlignment="1">
      <alignment horizontal="center" vertical="center"/>
    </xf>
    <xf numFmtId="0" fontId="10" fillId="5" borderId="62" xfId="0" applyFont="1" applyFill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53" xfId="0" applyFont="1" applyBorder="1" applyAlignment="1">
      <alignment vertical="center"/>
    </xf>
    <xf numFmtId="0" fontId="14" fillId="0" borderId="53" xfId="0" applyFont="1" applyBorder="1" applyAlignment="1">
      <alignment vertical="center"/>
    </xf>
    <xf numFmtId="0" fontId="14" fillId="0" borderId="54" xfId="0" applyFont="1" applyBorder="1" applyAlignment="1">
      <alignment vertical="center"/>
    </xf>
    <xf numFmtId="0" fontId="9" fillId="3" borderId="0" xfId="0" applyFont="1" applyFill="1" applyAlignment="1">
      <alignment vertical="center"/>
    </xf>
    <xf numFmtId="164" fontId="9" fillId="3" borderId="62" xfId="0" applyNumberFormat="1" applyFont="1" applyFill="1" applyBorder="1" applyAlignment="1">
      <alignment horizontal="left" vertical="center"/>
    </xf>
    <xf numFmtId="164" fontId="9" fillId="3" borderId="53" xfId="0" applyNumberFormat="1" applyFont="1" applyFill="1" applyBorder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9" fillId="0" borderId="66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4" fillId="0" borderId="67" xfId="0" applyFont="1" applyBorder="1" applyAlignment="1">
      <alignment vertical="center"/>
    </xf>
    <xf numFmtId="0" fontId="10" fillId="5" borderId="35" xfId="0" applyFont="1" applyFill="1" applyBorder="1" applyAlignment="1">
      <alignment vertical="center"/>
    </xf>
    <xf numFmtId="0" fontId="10" fillId="5" borderId="10" xfId="0" applyFont="1" applyFill="1" applyBorder="1" applyAlignment="1">
      <alignment vertical="center"/>
    </xf>
    <xf numFmtId="0" fontId="10" fillId="5" borderId="57" xfId="0" applyFont="1" applyFill="1" applyBorder="1" applyAlignment="1">
      <alignment vertical="center"/>
    </xf>
    <xf numFmtId="0" fontId="25" fillId="0" borderId="63" xfId="0" applyFont="1" applyBorder="1" applyAlignment="1">
      <alignment vertical="center"/>
    </xf>
    <xf numFmtId="0" fontId="27" fillId="0" borderId="48" xfId="0" applyFont="1" applyBorder="1" applyAlignment="1">
      <alignment vertical="center"/>
    </xf>
    <xf numFmtId="0" fontId="22" fillId="5" borderId="57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165" fontId="9" fillId="3" borderId="35" xfId="0" applyNumberFormat="1" applyFont="1" applyFill="1" applyBorder="1" applyAlignment="1">
      <alignment horizontal="left" vertical="center"/>
    </xf>
    <xf numFmtId="165" fontId="9" fillId="3" borderId="25" xfId="0" applyNumberFormat="1" applyFont="1" applyFill="1" applyBorder="1" applyAlignment="1">
      <alignment horizontal="left" vertical="center"/>
    </xf>
    <xf numFmtId="0" fontId="20" fillId="0" borderId="0" xfId="0" applyFont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56" xfId="0" applyNumberFormat="1" applyFont="1" applyFill="1" applyBorder="1" applyAlignment="1">
      <alignment horizontal="center" vertical="center"/>
    </xf>
    <xf numFmtId="3" fontId="10" fillId="4" borderId="57" xfId="0" applyNumberFormat="1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3" fontId="35" fillId="4" borderId="51" xfId="0" applyNumberFormat="1" applyFont="1" applyFill="1" applyBorder="1" applyAlignment="1">
      <alignment horizontal="center" vertical="center"/>
    </xf>
    <xf numFmtId="4" fontId="14" fillId="0" borderId="35" xfId="0" applyNumberFormat="1" applyFont="1" applyBorder="1" applyAlignment="1">
      <alignment horizontal="center" vertical="center"/>
    </xf>
    <xf numFmtId="1" fontId="9" fillId="4" borderId="35" xfId="0" applyNumberFormat="1" applyFont="1" applyFill="1" applyBorder="1" applyAlignment="1">
      <alignment horizontal="center" vertical="center"/>
    </xf>
    <xf numFmtId="1" fontId="9" fillId="4" borderId="10" xfId="0" applyNumberFormat="1" applyFont="1" applyFill="1" applyBorder="1" applyAlignment="1">
      <alignment horizontal="center" vertical="center"/>
    </xf>
    <xf numFmtId="1" fontId="9" fillId="4" borderId="57" xfId="0" applyNumberFormat="1" applyFont="1" applyFill="1" applyBorder="1" applyAlignment="1">
      <alignment horizontal="center" vertical="center"/>
    </xf>
    <xf numFmtId="3" fontId="35" fillId="4" borderId="57" xfId="0" applyNumberFormat="1" applyFont="1" applyFill="1" applyBorder="1" applyAlignment="1">
      <alignment horizontal="center" vertical="center"/>
    </xf>
    <xf numFmtId="3" fontId="9" fillId="0" borderId="54" xfId="0" applyNumberFormat="1" applyFont="1" applyBorder="1" applyAlignment="1">
      <alignment horizontal="center" vertical="center"/>
    </xf>
    <xf numFmtId="3" fontId="9" fillId="0" borderId="34" xfId="0" applyNumberFormat="1" applyFont="1" applyBorder="1" applyAlignment="1">
      <alignment horizontal="center" vertical="center"/>
    </xf>
    <xf numFmtId="1" fontId="14" fillId="4" borderId="35" xfId="0" applyNumberFormat="1" applyFont="1" applyFill="1" applyBorder="1" applyAlignment="1">
      <alignment horizontal="center" vertical="center"/>
    </xf>
    <xf numFmtId="1" fontId="14" fillId="4" borderId="10" xfId="0" applyNumberFormat="1" applyFont="1" applyFill="1" applyBorder="1" applyAlignment="1">
      <alignment horizontal="center" vertical="center"/>
    </xf>
    <xf numFmtId="1" fontId="14" fillId="4" borderId="57" xfId="0" applyNumberFormat="1" applyFont="1" applyFill="1" applyBorder="1" applyAlignment="1">
      <alignment horizontal="center" vertical="center"/>
    </xf>
    <xf numFmtId="0" fontId="19" fillId="0" borderId="0" xfId="0" applyFont="1"/>
    <xf numFmtId="0" fontId="13" fillId="0" borderId="0" xfId="0" applyFont="1" applyAlignment="1">
      <alignment vertical="center" wrapText="1"/>
    </xf>
    <xf numFmtId="164" fontId="9" fillId="3" borderId="54" xfId="0" applyNumberFormat="1" applyFont="1" applyFill="1" applyBorder="1" applyAlignment="1">
      <alignment horizontal="left" vertical="center"/>
    </xf>
    <xf numFmtId="0" fontId="13" fillId="0" borderId="0" xfId="0" applyFont="1" applyAlignment="1">
      <alignment vertical="top" wrapText="1"/>
    </xf>
    <xf numFmtId="0" fontId="23" fillId="0" borderId="0" xfId="0" applyFont="1" applyAlignment="1">
      <alignment horizontal="right" vertical="center"/>
    </xf>
    <xf numFmtId="0" fontId="13" fillId="0" borderId="3" xfId="0" applyFont="1" applyBorder="1" applyAlignment="1">
      <alignment vertical="top" wrapText="1"/>
    </xf>
    <xf numFmtId="0" fontId="10" fillId="5" borderId="60" xfId="0" applyFont="1" applyFill="1" applyBorder="1" applyAlignment="1">
      <alignment vertical="center"/>
    </xf>
    <xf numFmtId="0" fontId="22" fillId="5" borderId="9" xfId="0" applyFont="1" applyFill="1" applyBorder="1" applyAlignment="1">
      <alignment vertical="center"/>
    </xf>
    <xf numFmtId="0" fontId="9" fillId="3" borderId="68" xfId="0" applyFont="1" applyFill="1" applyBorder="1" applyAlignment="1">
      <alignment horizontal="left" vertical="center"/>
    </xf>
    <xf numFmtId="0" fontId="9" fillId="3" borderId="4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vertical="center"/>
    </xf>
    <xf numFmtId="7" fontId="9" fillId="3" borderId="10" xfId="1" applyNumberFormat="1" applyFont="1" applyFill="1" applyBorder="1" applyAlignment="1" applyProtection="1">
      <alignment horizontal="center" vertical="center"/>
      <protection locked="0"/>
    </xf>
    <xf numFmtId="7" fontId="9" fillId="0" borderId="57" xfId="1" applyNumberFormat="1" applyFont="1" applyFill="1" applyBorder="1" applyAlignment="1" applyProtection="1">
      <alignment horizontal="center" vertical="center"/>
    </xf>
    <xf numFmtId="0" fontId="24" fillId="0" borderId="0" xfId="0" applyFont="1" applyAlignment="1">
      <alignment vertical="center"/>
    </xf>
    <xf numFmtId="0" fontId="10" fillId="5" borderId="60" xfId="0" applyFont="1" applyFill="1" applyBorder="1" applyAlignment="1">
      <alignment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10" fillId="5" borderId="35" xfId="0" applyFont="1" applyFill="1" applyBorder="1" applyAlignment="1">
      <alignment horizontal="left" vertical="center"/>
    </xf>
    <xf numFmtId="7" fontId="9" fillId="0" borderId="37" xfId="1" applyNumberFormat="1" applyFont="1" applyFill="1" applyBorder="1" applyAlignment="1" applyProtection="1">
      <alignment horizontal="left" vertical="center"/>
    </xf>
    <xf numFmtId="7" fontId="9" fillId="0" borderId="53" xfId="1" applyNumberFormat="1" applyFont="1" applyFill="1" applyBorder="1" applyAlignment="1" applyProtection="1">
      <alignment horizontal="left" vertical="center"/>
    </xf>
    <xf numFmtId="7" fontId="9" fillId="0" borderId="54" xfId="1" applyNumberFormat="1" applyFont="1" applyFill="1" applyBorder="1" applyAlignment="1" applyProtection="1">
      <alignment horizontal="left"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9" fontId="9" fillId="0" borderId="35" xfId="2" applyFont="1" applyFill="1" applyBorder="1" applyAlignment="1" applyProtection="1">
      <alignment horizontal="center" vertical="center"/>
    </xf>
    <xf numFmtId="0" fontId="9" fillId="2" borderId="45" xfId="0" applyFont="1" applyFill="1" applyBorder="1" applyAlignment="1">
      <alignment vertical="center"/>
    </xf>
    <xf numFmtId="1" fontId="9" fillId="0" borderId="10" xfId="0" applyNumberFormat="1" applyFont="1" applyBorder="1" applyAlignment="1">
      <alignment horizontal="center" vertical="center"/>
    </xf>
    <xf numFmtId="0" fontId="10" fillId="5" borderId="37" xfId="0" applyFont="1" applyFill="1" applyBorder="1" applyAlignment="1">
      <alignment horizontal="center" vertical="center" wrapText="1"/>
    </xf>
    <xf numFmtId="3" fontId="9" fillId="3" borderId="37" xfId="0" applyNumberFormat="1" applyFont="1" applyFill="1" applyBorder="1" applyAlignment="1" applyProtection="1">
      <alignment horizontal="center" vertical="center"/>
      <protection locked="0"/>
    </xf>
    <xf numFmtId="3" fontId="9" fillId="3" borderId="33" xfId="0" applyNumberFormat="1" applyFont="1" applyFill="1" applyBorder="1" applyAlignment="1" applyProtection="1">
      <alignment horizontal="center" vertical="center"/>
      <protection locked="0"/>
    </xf>
    <xf numFmtId="3" fontId="9" fillId="3" borderId="13" xfId="0" applyNumberFormat="1" applyFont="1" applyFill="1" applyBorder="1" applyAlignment="1" applyProtection="1">
      <alignment horizontal="center" vertical="center"/>
      <protection locked="0"/>
    </xf>
    <xf numFmtId="0" fontId="22" fillId="5" borderId="53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22" fillId="5" borderId="60" xfId="0" applyFont="1" applyFill="1" applyBorder="1" applyAlignment="1">
      <alignment vertical="center"/>
    </xf>
    <xf numFmtId="0" fontId="11" fillId="5" borderId="8" xfId="0" applyFont="1" applyFill="1" applyBorder="1" applyAlignment="1">
      <alignment vertical="center"/>
    </xf>
    <xf numFmtId="0" fontId="11" fillId="5" borderId="9" xfId="0" applyFont="1" applyFill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/>
    </xf>
    <xf numFmtId="2" fontId="14" fillId="0" borderId="57" xfId="0" applyNumberFormat="1" applyFont="1" applyBorder="1" applyAlignment="1">
      <alignment horizontal="center" vertical="center"/>
    </xf>
    <xf numFmtId="0" fontId="10" fillId="5" borderId="39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3" fillId="5" borderId="35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167" fontId="14" fillId="3" borderId="26" xfId="0" applyNumberFormat="1" applyFont="1" applyFill="1" applyBorder="1" applyAlignment="1">
      <alignment horizontal="center" vertical="center"/>
    </xf>
    <xf numFmtId="167" fontId="9" fillId="3" borderId="35" xfId="0" applyNumberFormat="1" applyFont="1" applyFill="1" applyBorder="1" applyAlignment="1">
      <alignment horizontal="center" vertical="center"/>
    </xf>
    <xf numFmtId="167" fontId="14" fillId="3" borderId="11" xfId="0" applyNumberFormat="1" applyFont="1" applyFill="1" applyBorder="1" applyAlignment="1">
      <alignment horizontal="center" vertical="center"/>
    </xf>
    <xf numFmtId="167" fontId="9" fillId="3" borderId="10" xfId="0" applyNumberFormat="1" applyFont="1" applyFill="1" applyBorder="1" applyAlignment="1">
      <alignment horizontal="center" vertical="center"/>
    </xf>
    <xf numFmtId="167" fontId="14" fillId="3" borderId="27" xfId="0" applyNumberFormat="1" applyFont="1" applyFill="1" applyBorder="1" applyAlignment="1">
      <alignment horizontal="center" vertical="center"/>
    </xf>
    <xf numFmtId="167" fontId="9" fillId="3" borderId="57" xfId="0" applyNumberFormat="1" applyFont="1" applyFill="1" applyBorder="1" applyAlignment="1">
      <alignment horizontal="center" vertical="center"/>
    </xf>
    <xf numFmtId="3" fontId="9" fillId="3" borderId="52" xfId="0" applyNumberFormat="1" applyFont="1" applyFill="1" applyBorder="1" applyAlignment="1" applyProtection="1">
      <alignment horizontal="center" vertical="center"/>
      <protection locked="0"/>
    </xf>
    <xf numFmtId="3" fontId="9" fillId="3" borderId="11" xfId="0" applyNumberFormat="1" applyFont="1" applyFill="1" applyBorder="1" applyAlignment="1" applyProtection="1">
      <alignment horizontal="center" vertical="center"/>
      <protection locked="0"/>
    </xf>
    <xf numFmtId="3" fontId="9" fillId="3" borderId="42" xfId="0" applyNumberFormat="1" applyFont="1" applyFill="1" applyBorder="1" applyAlignment="1" applyProtection="1">
      <alignment horizontal="center" vertical="center"/>
      <protection locked="0"/>
    </xf>
    <xf numFmtId="3" fontId="9" fillId="3" borderId="69" xfId="0" applyNumberFormat="1" applyFont="1" applyFill="1" applyBorder="1" applyAlignment="1" applyProtection="1">
      <alignment horizontal="center" vertical="center"/>
      <protection locked="0"/>
    </xf>
    <xf numFmtId="3" fontId="9" fillId="3" borderId="71" xfId="0" applyNumberFormat="1" applyFont="1" applyFill="1" applyBorder="1" applyAlignment="1" applyProtection="1">
      <alignment horizontal="center" vertical="center"/>
      <protection locked="0"/>
    </xf>
    <xf numFmtId="164" fontId="9" fillId="3" borderId="6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vertical="center"/>
    </xf>
    <xf numFmtId="0" fontId="3" fillId="8" borderId="0" xfId="0" applyFont="1" applyFill="1" applyAlignment="1">
      <alignment vertical="center"/>
    </xf>
    <xf numFmtId="164" fontId="9" fillId="8" borderId="62" xfId="0" applyNumberFormat="1" applyFont="1" applyFill="1" applyBorder="1" applyAlignment="1">
      <alignment horizontal="center" vertical="center"/>
    </xf>
    <xf numFmtId="164" fontId="9" fillId="8" borderId="53" xfId="0" applyNumberFormat="1" applyFont="1" applyFill="1" applyBorder="1" applyAlignment="1">
      <alignment horizontal="center" vertical="center"/>
    </xf>
    <xf numFmtId="164" fontId="9" fillId="8" borderId="5" xfId="0" applyNumberFormat="1" applyFont="1" applyFill="1" applyBorder="1" applyAlignment="1">
      <alignment horizontal="center" vertical="center"/>
    </xf>
    <xf numFmtId="164" fontId="9" fillId="7" borderId="29" xfId="0" applyNumberFormat="1" applyFont="1" applyFill="1" applyBorder="1" applyAlignment="1">
      <alignment horizontal="center" vertical="center"/>
    </xf>
    <xf numFmtId="164" fontId="9" fillId="7" borderId="16" xfId="0" applyNumberFormat="1" applyFont="1" applyFill="1" applyBorder="1" applyAlignment="1">
      <alignment horizontal="center" vertical="center"/>
    </xf>
    <xf numFmtId="164" fontId="9" fillId="7" borderId="30" xfId="0" applyNumberFormat="1" applyFont="1" applyFill="1" applyBorder="1" applyAlignment="1">
      <alignment horizontal="center" vertical="center"/>
    </xf>
    <xf numFmtId="164" fontId="9" fillId="7" borderId="13" xfId="0" applyNumberFormat="1" applyFont="1" applyFill="1" applyBorder="1" applyAlignment="1">
      <alignment horizontal="center" vertical="center"/>
    </xf>
    <xf numFmtId="0" fontId="39" fillId="0" borderId="17" xfId="0" applyFont="1" applyBorder="1" applyAlignment="1">
      <alignment horizontal="center" textRotation="90" wrapText="1"/>
    </xf>
    <xf numFmtId="0" fontId="39" fillId="0" borderId="19" xfId="0" applyFont="1" applyBorder="1" applyAlignment="1">
      <alignment horizontal="center" textRotation="90" wrapText="1"/>
    </xf>
    <xf numFmtId="0" fontId="39" fillId="0" borderId="31" xfId="0" applyFont="1" applyBorder="1" applyAlignment="1">
      <alignment horizontal="center" textRotation="90" wrapText="1"/>
    </xf>
    <xf numFmtId="0" fontId="39" fillId="0" borderId="40" xfId="0" applyFont="1" applyBorder="1" applyAlignment="1">
      <alignment horizontal="center" textRotation="90" wrapText="1"/>
    </xf>
    <xf numFmtId="0" fontId="39" fillId="0" borderId="34" xfId="0" applyFont="1" applyBorder="1" applyAlignment="1">
      <alignment horizontal="center" textRotation="90" wrapText="1"/>
    </xf>
    <xf numFmtId="164" fontId="9" fillId="7" borderId="31" xfId="0" applyNumberFormat="1" applyFont="1" applyFill="1" applyBorder="1" applyAlignment="1">
      <alignment horizontal="center" vertical="center"/>
    </xf>
    <xf numFmtId="164" fontId="9" fillId="7" borderId="19" xfId="0" applyNumberFormat="1" applyFont="1" applyFill="1" applyBorder="1" applyAlignment="1">
      <alignment horizontal="center" vertical="center"/>
    </xf>
    <xf numFmtId="3" fontId="9" fillId="3" borderId="26" xfId="0" applyNumberFormat="1" applyFont="1" applyFill="1" applyBorder="1" applyAlignment="1">
      <alignment horizontal="center" vertical="center"/>
    </xf>
    <xf numFmtId="3" fontId="9" fillId="3" borderId="33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3" fontId="9" fillId="3" borderId="42" xfId="0" applyNumberFormat="1" applyFont="1" applyFill="1" applyBorder="1" applyAlignment="1">
      <alignment horizontal="center" vertical="center"/>
    </xf>
    <xf numFmtId="3" fontId="9" fillId="3" borderId="27" xfId="0" applyNumberFormat="1" applyFont="1" applyFill="1" applyBorder="1" applyAlignment="1">
      <alignment horizontal="center" vertical="center"/>
    </xf>
    <xf numFmtId="3" fontId="9" fillId="3" borderId="34" xfId="0" applyNumberFormat="1" applyFont="1" applyFill="1" applyBorder="1" applyAlignment="1">
      <alignment horizontal="center" vertical="center"/>
    </xf>
    <xf numFmtId="164" fontId="10" fillId="9" borderId="24" xfId="0" applyNumberFormat="1" applyFont="1" applyFill="1" applyBorder="1" applyAlignment="1">
      <alignment horizontal="center" vertical="center"/>
    </xf>
    <xf numFmtId="164" fontId="10" fillId="9" borderId="10" xfId="0" applyNumberFormat="1" applyFont="1" applyFill="1" applyBorder="1" applyAlignment="1">
      <alignment horizontal="center" vertical="center"/>
    </xf>
    <xf numFmtId="164" fontId="10" fillId="9" borderId="25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textRotation="90" wrapText="1"/>
    </xf>
    <xf numFmtId="164" fontId="10" fillId="9" borderId="14" xfId="0" applyNumberFormat="1" applyFont="1" applyFill="1" applyBorder="1" applyAlignment="1">
      <alignment horizontal="center" vertical="center"/>
    </xf>
    <xf numFmtId="164" fontId="9" fillId="9" borderId="35" xfId="0" applyNumberFormat="1" applyFont="1" applyFill="1" applyBorder="1" applyAlignment="1">
      <alignment horizontal="left" vertical="center"/>
    </xf>
    <xf numFmtId="164" fontId="9" fillId="9" borderId="10" xfId="0" applyNumberFormat="1" applyFont="1" applyFill="1" applyBorder="1" applyAlignment="1">
      <alignment horizontal="left" vertical="center"/>
    </xf>
    <xf numFmtId="0" fontId="10" fillId="5" borderId="56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23" fillId="9" borderId="56" xfId="0" applyFont="1" applyFill="1" applyBorder="1" applyAlignment="1">
      <alignment horizontal="center" vertical="center"/>
    </xf>
    <xf numFmtId="0" fontId="23" fillId="9" borderId="57" xfId="0" applyFont="1" applyFill="1" applyBorder="1" applyAlignment="1">
      <alignment horizontal="center" vertical="center"/>
    </xf>
    <xf numFmtId="0" fontId="10" fillId="3" borderId="45" xfId="0" applyFont="1" applyFill="1" applyBorder="1" applyAlignment="1">
      <alignment vertical="center"/>
    </xf>
    <xf numFmtId="0" fontId="10" fillId="3" borderId="53" xfId="0" applyFont="1" applyFill="1" applyBorder="1" applyAlignment="1">
      <alignment vertical="center"/>
    </xf>
    <xf numFmtId="0" fontId="31" fillId="5" borderId="35" xfId="0" applyFont="1" applyFill="1" applyBorder="1" applyAlignment="1">
      <alignment horizontal="center" vertical="center" wrapText="1"/>
    </xf>
    <xf numFmtId="0" fontId="22" fillId="5" borderId="37" xfId="0" applyFont="1" applyFill="1" applyBorder="1" applyAlignment="1">
      <alignment horizontal="left" vertical="center"/>
    </xf>
    <xf numFmtId="0" fontId="22" fillId="5" borderId="54" xfId="0" applyFont="1" applyFill="1" applyBorder="1" applyAlignment="1">
      <alignment horizontal="left" vertical="center"/>
    </xf>
    <xf numFmtId="0" fontId="9" fillId="3" borderId="57" xfId="0" applyFont="1" applyFill="1" applyBorder="1" applyAlignment="1">
      <alignment vertical="center"/>
    </xf>
    <xf numFmtId="3" fontId="9" fillId="3" borderId="54" xfId="0" applyNumberFormat="1" applyFont="1" applyFill="1" applyBorder="1" applyAlignment="1" applyProtection="1">
      <alignment horizontal="center" vertical="center"/>
      <protection locked="0"/>
    </xf>
    <xf numFmtId="3" fontId="9" fillId="3" borderId="34" xfId="0" applyNumberFormat="1" applyFont="1" applyFill="1" applyBorder="1" applyAlignment="1" applyProtection="1">
      <alignment horizontal="center" vertical="center"/>
      <protection locked="0"/>
    </xf>
    <xf numFmtId="0" fontId="10" fillId="6" borderId="32" xfId="0" applyFont="1" applyFill="1" applyBorder="1" applyAlignment="1">
      <alignment horizontal="center" vertical="center"/>
    </xf>
    <xf numFmtId="0" fontId="10" fillId="6" borderId="42" xfId="0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8" borderId="32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/>
    </xf>
    <xf numFmtId="0" fontId="10" fillId="7" borderId="12" xfId="0" applyFont="1" applyFill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6" fillId="3" borderId="0" xfId="0" applyFont="1" applyFill="1" applyAlignment="1">
      <alignment horizontal="left" vertical="center"/>
    </xf>
    <xf numFmtId="0" fontId="37" fillId="3" borderId="0" xfId="0" applyFont="1" applyFill="1" applyAlignment="1">
      <alignment horizontal="left" vertical="center"/>
    </xf>
    <xf numFmtId="14" fontId="3" fillId="3" borderId="0" xfId="0" applyNumberFormat="1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5" borderId="59" xfId="0" applyFont="1" applyFill="1" applyBorder="1" applyAlignment="1">
      <alignment horizontal="left" vertical="center"/>
    </xf>
    <xf numFmtId="0" fontId="10" fillId="5" borderId="16" xfId="0" applyFont="1" applyFill="1" applyBorder="1" applyAlignment="1">
      <alignment horizontal="left" vertical="center"/>
    </xf>
    <xf numFmtId="0" fontId="10" fillId="5" borderId="19" xfId="0" applyFont="1" applyFill="1" applyBorder="1" applyAlignment="1">
      <alignment horizontal="left" vertical="center"/>
    </xf>
    <xf numFmtId="0" fontId="10" fillId="9" borderId="2" xfId="0" applyFont="1" applyFill="1" applyBorder="1" applyAlignment="1">
      <alignment horizontal="center" textRotation="90" wrapText="1"/>
    </xf>
    <xf numFmtId="0" fontId="10" fillId="9" borderId="62" xfId="0" applyFont="1" applyFill="1" applyBorder="1" applyAlignment="1">
      <alignment horizontal="center" textRotation="90" wrapText="1"/>
    </xf>
    <xf numFmtId="0" fontId="10" fillId="9" borderId="5" xfId="0" applyFont="1" applyFill="1" applyBorder="1" applyAlignment="1">
      <alignment horizontal="center" textRotation="90" wrapText="1"/>
    </xf>
    <xf numFmtId="0" fontId="10" fillId="5" borderId="24" xfId="0" applyFont="1" applyFill="1" applyBorder="1" applyAlignment="1">
      <alignment horizontal="left" vertical="center" wrapText="1"/>
    </xf>
    <xf numFmtId="0" fontId="10" fillId="5" borderId="14" xfId="0" applyFont="1" applyFill="1" applyBorder="1" applyAlignment="1">
      <alignment horizontal="left" vertical="center" wrapText="1"/>
    </xf>
    <xf numFmtId="0" fontId="10" fillId="5" borderId="25" xfId="0" applyFont="1" applyFill="1" applyBorder="1" applyAlignment="1">
      <alignment horizontal="left" vertical="center" wrapText="1"/>
    </xf>
    <xf numFmtId="0" fontId="10" fillId="5" borderId="26" xfId="0" applyFont="1" applyFill="1" applyBorder="1" applyAlignment="1">
      <alignment horizontal="center" vertical="center"/>
    </xf>
    <xf numFmtId="0" fontId="10" fillId="5" borderId="36" xfId="0" applyFont="1" applyFill="1" applyBorder="1" applyAlignment="1">
      <alignment horizontal="center" vertical="center"/>
    </xf>
    <xf numFmtId="0" fontId="10" fillId="5" borderId="33" xfId="0" applyFont="1" applyFill="1" applyBorder="1" applyAlignment="1">
      <alignment horizontal="center" vertical="center"/>
    </xf>
    <xf numFmtId="0" fontId="10" fillId="5" borderId="37" xfId="0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0" fontId="38" fillId="5" borderId="15" xfId="0" applyFont="1" applyFill="1" applyBorder="1" applyAlignment="1">
      <alignment horizontal="center" vertical="center" wrapText="1"/>
    </xf>
    <xf numFmtId="0" fontId="38" fillId="5" borderId="18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/>
    </xf>
    <xf numFmtId="0" fontId="23" fillId="9" borderId="24" xfId="0" applyFont="1" applyFill="1" applyBorder="1" applyAlignment="1">
      <alignment horizontal="center" vertical="center" wrapText="1"/>
    </xf>
    <xf numFmtId="0" fontId="23" fillId="9" borderId="14" xfId="0" applyFont="1" applyFill="1" applyBorder="1" applyAlignment="1">
      <alignment horizontal="center" vertical="center" wrapText="1"/>
    </xf>
    <xf numFmtId="0" fontId="23" fillId="9" borderId="25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left" vertical="center"/>
    </xf>
    <xf numFmtId="0" fontId="10" fillId="5" borderId="9" xfId="0" applyFont="1" applyFill="1" applyBorder="1" applyAlignment="1">
      <alignment horizontal="left" vertical="center"/>
    </xf>
    <xf numFmtId="0" fontId="25" fillId="3" borderId="30" xfId="0" applyFont="1" applyFill="1" applyBorder="1" applyAlignment="1">
      <alignment horizontal="left" vertical="center"/>
    </xf>
    <xf numFmtId="0" fontId="25" fillId="3" borderId="45" xfId="0" applyFont="1" applyFill="1" applyBorder="1" applyAlignment="1">
      <alignment horizontal="left" vertical="center"/>
    </xf>
    <xf numFmtId="0" fontId="25" fillId="3" borderId="46" xfId="0" applyFont="1" applyFill="1" applyBorder="1" applyAlignment="1">
      <alignment horizontal="left" vertical="center"/>
    </xf>
    <xf numFmtId="0" fontId="25" fillId="0" borderId="30" xfId="0" applyFont="1" applyBorder="1" applyAlignment="1">
      <alignment horizontal="left" vertical="center" wrapText="1"/>
    </xf>
    <xf numFmtId="0" fontId="25" fillId="0" borderId="45" xfId="0" applyFont="1" applyBorder="1" applyAlignment="1">
      <alignment horizontal="left" vertical="center" wrapText="1"/>
    </xf>
    <xf numFmtId="0" fontId="25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/>
    </xf>
    <xf numFmtId="0" fontId="27" fillId="0" borderId="48" xfId="0" applyFont="1" applyBorder="1" applyAlignment="1">
      <alignment horizontal="left" vertical="center"/>
    </xf>
    <xf numFmtId="0" fontId="27" fillId="0" borderId="49" xfId="0" applyFont="1" applyBorder="1" applyAlignment="1">
      <alignment horizontal="left" vertical="center"/>
    </xf>
    <xf numFmtId="0" fontId="38" fillId="5" borderId="16" xfId="0" applyFont="1" applyFill="1" applyBorder="1" applyAlignment="1">
      <alignment horizontal="center" vertical="center" wrapText="1"/>
    </xf>
    <xf numFmtId="0" fontId="38" fillId="5" borderId="19" xfId="0" applyFont="1" applyFill="1" applyBorder="1" applyAlignment="1">
      <alignment horizontal="center" vertical="center" wrapText="1"/>
    </xf>
    <xf numFmtId="9" fontId="22" fillId="5" borderId="28" xfId="0" applyNumberFormat="1" applyFont="1" applyFill="1" applyBorder="1" applyAlignment="1">
      <alignment horizontal="center" vertical="center"/>
    </xf>
    <xf numFmtId="9" fontId="22" fillId="5" borderId="65" xfId="0" applyNumberFormat="1" applyFont="1" applyFill="1" applyBorder="1" applyAlignment="1">
      <alignment horizontal="center" vertical="center"/>
    </xf>
    <xf numFmtId="0" fontId="10" fillId="5" borderId="28" xfId="0" applyFont="1" applyFill="1" applyBorder="1" applyAlignment="1">
      <alignment horizontal="center" vertical="center"/>
    </xf>
    <xf numFmtId="0" fontId="10" fillId="5" borderId="65" xfId="0" applyFont="1" applyFill="1" applyBorder="1" applyAlignment="1">
      <alignment horizontal="center" vertical="center"/>
    </xf>
    <xf numFmtId="9" fontId="9" fillId="3" borderId="39" xfId="2" applyFont="1" applyFill="1" applyBorder="1" applyAlignment="1">
      <alignment horizontal="center" vertical="center"/>
    </xf>
    <xf numFmtId="9" fontId="9" fillId="3" borderId="38" xfId="2" applyFont="1" applyFill="1" applyBorder="1" applyAlignment="1">
      <alignment horizontal="center" vertical="center"/>
    </xf>
    <xf numFmtId="9" fontId="9" fillId="3" borderId="30" xfId="2" applyFont="1" applyFill="1" applyBorder="1" applyAlignment="1">
      <alignment horizontal="center" vertical="center"/>
    </xf>
    <xf numFmtId="9" fontId="9" fillId="3" borderId="23" xfId="2" applyFont="1" applyFill="1" applyBorder="1" applyAlignment="1">
      <alignment horizontal="center" vertical="center"/>
    </xf>
    <xf numFmtId="9" fontId="9" fillId="3" borderId="47" xfId="2" applyFont="1" applyFill="1" applyBorder="1" applyAlignment="1">
      <alignment horizontal="center" vertical="center"/>
    </xf>
    <xf numFmtId="9" fontId="9" fillId="3" borderId="55" xfId="2" applyFont="1" applyFill="1" applyBorder="1" applyAlignment="1">
      <alignment horizontal="center" vertical="center"/>
    </xf>
    <xf numFmtId="3" fontId="13" fillId="3" borderId="53" xfId="0" applyNumberFormat="1" applyFont="1" applyFill="1" applyBorder="1" applyAlignment="1">
      <alignment horizontal="center" vertical="center"/>
    </xf>
    <xf numFmtId="3" fontId="13" fillId="3" borderId="45" xfId="0" applyNumberFormat="1" applyFont="1" applyFill="1" applyBorder="1" applyAlignment="1">
      <alignment horizontal="center" vertical="center"/>
    </xf>
    <xf numFmtId="3" fontId="13" fillId="3" borderId="46" xfId="0" applyNumberFormat="1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22" fillId="5" borderId="28" xfId="0" applyNumberFormat="1" applyFont="1" applyFill="1" applyBorder="1" applyAlignment="1">
      <alignment horizontal="center" vertical="center"/>
    </xf>
    <xf numFmtId="1" fontId="22" fillId="5" borderId="9" xfId="0" applyNumberFormat="1" applyFont="1" applyFill="1" applyBorder="1" applyAlignment="1">
      <alignment horizontal="center" vertical="center"/>
    </xf>
    <xf numFmtId="0" fontId="10" fillId="5" borderId="60" xfId="0" applyFont="1" applyFill="1" applyBorder="1" applyAlignment="1">
      <alignment horizontal="left" vertical="center"/>
    </xf>
    <xf numFmtId="3" fontId="13" fillId="3" borderId="52" xfId="0" applyNumberFormat="1" applyFont="1" applyFill="1" applyBorder="1" applyAlignment="1">
      <alignment horizontal="center" vertical="center"/>
    </xf>
    <xf numFmtId="3" fontId="13" fillId="3" borderId="63" xfId="0" applyNumberFormat="1" applyFont="1" applyFill="1" applyBorder="1" applyAlignment="1">
      <alignment horizontal="center" vertical="center"/>
    </xf>
    <xf numFmtId="3" fontId="13" fillId="3" borderId="51" xfId="0" applyNumberFormat="1" applyFont="1" applyFill="1" applyBorder="1" applyAlignment="1">
      <alignment horizontal="center" vertical="center"/>
    </xf>
    <xf numFmtId="3" fontId="13" fillId="3" borderId="54" xfId="0" applyNumberFormat="1" applyFont="1" applyFill="1" applyBorder="1" applyAlignment="1">
      <alignment horizontal="center" vertical="center"/>
    </xf>
    <xf numFmtId="3" fontId="13" fillId="3" borderId="48" xfId="0" applyNumberFormat="1" applyFont="1" applyFill="1" applyBorder="1" applyAlignment="1">
      <alignment horizontal="center" vertical="center"/>
    </xf>
    <xf numFmtId="3" fontId="13" fillId="3" borderId="49" xfId="0" applyNumberFormat="1" applyFont="1" applyFill="1" applyBorder="1" applyAlignment="1">
      <alignment horizontal="center" vertical="center"/>
    </xf>
    <xf numFmtId="1" fontId="22" fillId="4" borderId="11" xfId="0" applyNumberFormat="1" applyFont="1" applyFill="1" applyBorder="1" applyAlignment="1">
      <alignment horizontal="center" vertical="center"/>
    </xf>
    <xf numFmtId="1" fontId="22" fillId="4" borderId="13" xfId="0" applyNumberFormat="1" applyFont="1" applyFill="1" applyBorder="1" applyAlignment="1">
      <alignment horizontal="center" vertical="center"/>
    </xf>
    <xf numFmtId="166" fontId="14" fillId="0" borderId="54" xfId="0" applyNumberFormat="1" applyFont="1" applyBorder="1" applyAlignment="1">
      <alignment horizontal="center" vertical="center"/>
    </xf>
    <xf numFmtId="166" fontId="14" fillId="0" borderId="49" xfId="0" applyNumberFormat="1" applyFon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6" xfId="0" applyNumberFormat="1" applyFont="1" applyBorder="1" applyAlignment="1">
      <alignment horizontal="center" vertical="center"/>
    </xf>
    <xf numFmtId="1" fontId="22" fillId="4" borderId="27" xfId="0" applyNumberFormat="1" applyFont="1" applyFill="1" applyBorder="1" applyAlignment="1">
      <alignment horizontal="center" vertical="center"/>
    </xf>
    <xf numFmtId="1" fontId="22" fillId="4" borderId="3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2" fillId="4" borderId="60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10" fillId="5" borderId="6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2" borderId="53" xfId="0" applyFont="1" applyFill="1" applyBorder="1" applyAlignment="1">
      <alignment horizontal="left" vertical="center"/>
    </xf>
    <xf numFmtId="0" fontId="10" fillId="2" borderId="45" xfId="0" applyFont="1" applyFill="1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/>
    </xf>
    <xf numFmtId="0" fontId="10" fillId="2" borderId="54" xfId="0" applyFont="1" applyFill="1" applyBorder="1" applyAlignment="1">
      <alignment horizontal="left" vertical="center" wrapText="1"/>
    </xf>
    <xf numFmtId="0" fontId="10" fillId="2" borderId="48" xfId="0" applyFont="1" applyFill="1" applyBorder="1" applyAlignment="1">
      <alignment horizontal="left" vertical="center" wrapText="1"/>
    </xf>
    <xf numFmtId="1" fontId="22" fillId="4" borderId="26" xfId="0" applyNumberFormat="1" applyFont="1" applyFill="1" applyBorder="1" applyAlignment="1">
      <alignment horizontal="center" vertical="center"/>
    </xf>
    <xf numFmtId="1" fontId="22" fillId="4" borderId="33" xfId="0" applyNumberFormat="1" applyFont="1" applyFill="1" applyBorder="1" applyAlignment="1">
      <alignment horizontal="center" vertical="center"/>
    </xf>
    <xf numFmtId="0" fontId="10" fillId="0" borderId="62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/>
    </xf>
    <xf numFmtId="0" fontId="34" fillId="5" borderId="24" xfId="0" applyFont="1" applyFill="1" applyBorder="1" applyAlignment="1">
      <alignment horizontal="center" vertical="center" wrapText="1"/>
    </xf>
    <xf numFmtId="0" fontId="34" fillId="5" borderId="25" xfId="0" applyFont="1" applyFill="1" applyBorder="1" applyAlignment="1">
      <alignment horizontal="center" vertical="center" wrapText="1"/>
    </xf>
    <xf numFmtId="0" fontId="9" fillId="0" borderId="6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3" borderId="45" xfId="0" applyFont="1" applyFill="1" applyBorder="1" applyAlignment="1" applyProtection="1">
      <alignment horizontal="left" vertical="center" wrapText="1"/>
      <protection locked="0"/>
    </xf>
    <xf numFmtId="0" fontId="13" fillId="3" borderId="45" xfId="0" applyFont="1" applyFill="1" applyBorder="1" applyAlignment="1" applyProtection="1">
      <alignment horizontal="left" vertical="center"/>
      <protection locked="0"/>
    </xf>
    <xf numFmtId="0" fontId="13" fillId="3" borderId="46" xfId="0" applyFont="1" applyFill="1" applyBorder="1" applyAlignment="1" applyProtection="1">
      <alignment horizontal="left" vertical="center"/>
      <protection locked="0"/>
    </xf>
    <xf numFmtId="0" fontId="13" fillId="3" borderId="54" xfId="0" applyFont="1" applyFill="1" applyBorder="1" applyAlignment="1" applyProtection="1">
      <alignment horizontal="left" vertical="center" wrapText="1"/>
      <protection locked="0"/>
    </xf>
    <xf numFmtId="0" fontId="13" fillId="3" borderId="48" xfId="0" applyFont="1" applyFill="1" applyBorder="1" applyAlignment="1" applyProtection="1">
      <alignment horizontal="left" vertical="center"/>
      <protection locked="0"/>
    </xf>
    <xf numFmtId="0" fontId="13" fillId="3" borderId="49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 wrapText="1"/>
    </xf>
    <xf numFmtId="3" fontId="9" fillId="3" borderId="39" xfId="0" applyNumberFormat="1" applyFont="1" applyFill="1" applyBorder="1" applyAlignment="1" applyProtection="1">
      <alignment horizontal="center" vertical="center"/>
      <protection locked="0"/>
    </xf>
    <xf numFmtId="3" fontId="9" fillId="3" borderId="38" xfId="0" applyNumberFormat="1" applyFont="1" applyFill="1" applyBorder="1" applyAlignment="1" applyProtection="1">
      <alignment horizontal="center" vertical="center"/>
      <protection locked="0"/>
    </xf>
    <xf numFmtId="0" fontId="10" fillId="5" borderId="28" xfId="0" applyFont="1" applyFill="1" applyBorder="1" applyAlignment="1">
      <alignment horizontal="center" vertical="center" wrapText="1"/>
    </xf>
    <xf numFmtId="0" fontId="10" fillId="5" borderId="65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 applyProtection="1">
      <alignment horizontal="left" vertical="center" wrapText="1"/>
      <protection locked="0"/>
    </xf>
    <xf numFmtId="0" fontId="13" fillId="3" borderId="43" xfId="0" applyFont="1" applyFill="1" applyBorder="1" applyAlignment="1" applyProtection="1">
      <alignment horizontal="left" vertical="center"/>
      <protection locked="0"/>
    </xf>
    <xf numFmtId="0" fontId="13" fillId="3" borderId="44" xfId="0" applyFont="1" applyFill="1" applyBorder="1" applyAlignment="1" applyProtection="1">
      <alignment horizontal="left" vertical="center"/>
      <protection locked="0"/>
    </xf>
    <xf numFmtId="3" fontId="9" fillId="3" borderId="47" xfId="0" applyNumberFormat="1" applyFont="1" applyFill="1" applyBorder="1" applyAlignment="1" applyProtection="1">
      <alignment horizontal="center" vertical="center"/>
      <protection locked="0"/>
    </xf>
    <xf numFmtId="3" fontId="9" fillId="3" borderId="55" xfId="0" applyNumberFormat="1" applyFont="1" applyFill="1" applyBorder="1" applyAlignment="1" applyProtection="1">
      <alignment horizontal="center" vertical="center"/>
      <protection locked="0"/>
    </xf>
    <xf numFmtId="3" fontId="9" fillId="3" borderId="50" xfId="0" applyNumberFormat="1" applyFont="1" applyFill="1" applyBorder="1" applyAlignment="1" applyProtection="1">
      <alignment horizontal="center" vertical="center"/>
      <protection locked="0"/>
    </xf>
    <xf numFmtId="3" fontId="9" fillId="3" borderId="66" xfId="0" applyNumberFormat="1" applyFont="1" applyFill="1" applyBorder="1" applyAlignment="1" applyProtection="1">
      <alignment horizontal="center" vertical="center"/>
      <protection locked="0"/>
    </xf>
    <xf numFmtId="3" fontId="9" fillId="3" borderId="30" xfId="0" applyNumberFormat="1" applyFont="1" applyFill="1" applyBorder="1" applyAlignment="1" applyProtection="1">
      <alignment horizontal="center" vertical="center"/>
      <protection locked="0"/>
    </xf>
    <xf numFmtId="3" fontId="9" fillId="3" borderId="23" xfId="0" applyNumberFormat="1" applyFont="1" applyFill="1" applyBorder="1" applyAlignment="1" applyProtection="1">
      <alignment horizontal="center" vertical="center"/>
      <protection locked="0"/>
    </xf>
    <xf numFmtId="3" fontId="9" fillId="3" borderId="70" xfId="0" applyNumberFormat="1" applyFont="1" applyFill="1" applyBorder="1" applyAlignment="1" applyProtection="1">
      <alignment horizontal="center" vertical="center"/>
      <protection locked="0"/>
    </xf>
    <xf numFmtId="3" fontId="9" fillId="3" borderId="67" xfId="0" applyNumberFormat="1" applyFont="1" applyFill="1" applyBorder="1" applyAlignment="1" applyProtection="1">
      <alignment horizontal="center" vertical="center"/>
      <protection locked="0"/>
    </xf>
    <xf numFmtId="9" fontId="9" fillId="3" borderId="53" xfId="2" applyFont="1" applyFill="1" applyBorder="1" applyAlignment="1">
      <alignment horizontal="center" vertical="center"/>
    </xf>
    <xf numFmtId="9" fontId="9" fillId="3" borderId="45" xfId="2" applyFont="1" applyFill="1" applyBorder="1" applyAlignment="1">
      <alignment horizontal="center" vertical="center"/>
    </xf>
    <xf numFmtId="9" fontId="9" fillId="3" borderId="46" xfId="2" applyFont="1" applyFill="1" applyBorder="1" applyAlignment="1">
      <alignment horizontal="center" vertical="center"/>
    </xf>
    <xf numFmtId="9" fontId="9" fillId="3" borderId="54" xfId="2" applyFont="1" applyFill="1" applyBorder="1" applyAlignment="1">
      <alignment horizontal="center" vertical="center"/>
    </xf>
    <xf numFmtId="9" fontId="9" fillId="3" borderId="48" xfId="2" applyFont="1" applyFill="1" applyBorder="1" applyAlignment="1">
      <alignment horizontal="center" vertical="center"/>
    </xf>
    <xf numFmtId="9" fontId="9" fillId="3" borderId="49" xfId="2" applyFont="1" applyFill="1" applyBorder="1" applyAlignment="1">
      <alignment horizontal="center" vertical="center"/>
    </xf>
    <xf numFmtId="9" fontId="9" fillId="3" borderId="37" xfId="2" applyFont="1" applyFill="1" applyBorder="1" applyAlignment="1">
      <alignment horizontal="center" vertical="center"/>
    </xf>
    <xf numFmtId="9" fontId="9" fillId="3" borderId="43" xfId="2" applyFont="1" applyFill="1" applyBorder="1" applyAlignment="1">
      <alignment horizontal="center" vertical="center"/>
    </xf>
    <xf numFmtId="9" fontId="9" fillId="3" borderId="44" xfId="2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/>
    </xf>
    <xf numFmtId="0" fontId="10" fillId="5" borderId="61" xfId="0" applyFont="1" applyFill="1" applyBorder="1" applyAlignment="1">
      <alignment horizontal="left" vertical="center"/>
    </xf>
    <xf numFmtId="0" fontId="10" fillId="5" borderId="31" xfId="0" applyFont="1" applyFill="1" applyBorder="1" applyAlignment="1">
      <alignment horizontal="left" vertical="center"/>
    </xf>
    <xf numFmtId="0" fontId="10" fillId="5" borderId="24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0" fillId="5" borderId="44" xfId="0" applyFont="1" applyFill="1" applyBorder="1" applyAlignment="1">
      <alignment horizontal="center" vertical="center"/>
    </xf>
    <xf numFmtId="0" fontId="13" fillId="5" borderId="54" xfId="0" applyFont="1" applyFill="1" applyBorder="1" applyAlignment="1">
      <alignment horizontal="center" vertical="center" wrapText="1"/>
    </xf>
    <xf numFmtId="0" fontId="13" fillId="5" borderId="48" xfId="0" applyFont="1" applyFill="1" applyBorder="1" applyAlignment="1">
      <alignment horizontal="center" vertical="center" wrapText="1"/>
    </xf>
    <xf numFmtId="0" fontId="13" fillId="5" borderId="49" xfId="0" applyFont="1" applyFill="1" applyBorder="1" applyAlignment="1">
      <alignment horizontal="center" vertical="center" wrapText="1"/>
    </xf>
  </cellXfs>
  <cellStyles count="3">
    <cellStyle name="Prozent" xfId="2" builtinId="5"/>
    <cellStyle name="Standard" xfId="0" builtinId="0"/>
    <cellStyle name="Währung" xfId="1" builtinId="4"/>
  </cellStyles>
  <dxfs count="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</dxfs>
  <tableStyles count="0" defaultTableStyle="TableStyleMedium2" defaultPivotStyle="PivotStyleLight16"/>
  <colors>
    <mruColors>
      <color rgb="FFFFFFCC"/>
      <color rgb="FFFFFF99"/>
      <color rgb="FFFFCCCC"/>
      <color rgb="FF000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9AA88-CCE4-41DC-B649-9F6B785F0BF4}">
  <sheetPr>
    <tabColor theme="0" tint="-0.14999847407452621"/>
  </sheetPr>
  <dimension ref="A1:E19"/>
  <sheetViews>
    <sheetView tabSelected="1" view="pageBreakPreview" zoomScale="60" zoomScaleNormal="100" zoomScalePageLayoutView="80" workbookViewId="0">
      <selection activeCell="B26" sqref="B26"/>
    </sheetView>
  </sheetViews>
  <sheetFormatPr baseColWidth="10" defaultColWidth="10.77734375" defaultRowHeight="13.8" x14ac:dyDescent="0.3"/>
  <cols>
    <col min="1" max="1" width="22" style="16" customWidth="1"/>
    <col min="2" max="2" width="25.21875" style="16" customWidth="1"/>
    <col min="3" max="3" width="30.21875" style="16" customWidth="1"/>
    <col min="4" max="4" width="20.21875" style="16" customWidth="1"/>
    <col min="5" max="5" width="36.44140625" style="16" customWidth="1"/>
    <col min="6" max="16384" width="10.77734375" style="16"/>
  </cols>
  <sheetData>
    <row r="1" spans="1:5" s="12" customFormat="1" ht="16.95" customHeight="1" x14ac:dyDescent="0.3"/>
    <row r="2" spans="1:5" s="12" customFormat="1" ht="16.95" customHeight="1" x14ac:dyDescent="0.3"/>
    <row r="3" spans="1:5" s="12" customFormat="1" ht="16.95" customHeight="1" x14ac:dyDescent="0.3">
      <c r="A3" s="12" t="s">
        <v>22</v>
      </c>
      <c r="B3" s="46">
        <v>45323</v>
      </c>
    </row>
    <row r="4" spans="1:5" s="12" customFormat="1" ht="16.95" customHeight="1" x14ac:dyDescent="0.3"/>
    <row r="5" spans="1:5" s="12" customFormat="1" ht="16.95" customHeight="1" x14ac:dyDescent="0.3"/>
    <row r="6" spans="1:5" ht="16.95" customHeight="1" x14ac:dyDescent="0.3"/>
    <row r="7" spans="1:5" ht="36" customHeight="1" x14ac:dyDescent="0.3">
      <c r="A7" s="31" t="s">
        <v>159</v>
      </c>
      <c r="B7" s="5"/>
      <c r="C7" s="5"/>
      <c r="D7" s="5"/>
      <c r="E7" s="5"/>
    </row>
    <row r="8" spans="1:5" ht="31.8" customHeight="1" x14ac:dyDescent="0.3">
      <c r="A8" s="289"/>
      <c r="E8" s="5"/>
    </row>
    <row r="13" spans="1:5" ht="25.5" customHeight="1" x14ac:dyDescent="0.3">
      <c r="A13" s="140" t="s">
        <v>23</v>
      </c>
      <c r="B13" s="290" t="s">
        <v>104</v>
      </c>
      <c r="C13" s="290"/>
      <c r="D13" s="290"/>
      <c r="E13" s="290"/>
    </row>
    <row r="15" spans="1:5" x14ac:dyDescent="0.3">
      <c r="B15" s="291" t="s">
        <v>136</v>
      </c>
      <c r="C15" s="291"/>
      <c r="D15" s="291"/>
      <c r="E15" s="291"/>
    </row>
    <row r="18" spans="1:5" ht="73.8" customHeight="1" x14ac:dyDescent="0.3">
      <c r="A18" s="65" t="s">
        <v>157</v>
      </c>
      <c r="B18" s="292" t="s">
        <v>158</v>
      </c>
      <c r="C18" s="292"/>
      <c r="D18" s="292"/>
      <c r="E18" s="292"/>
    </row>
    <row r="19" spans="1:5" x14ac:dyDescent="0.3">
      <c r="B19" s="143"/>
      <c r="C19" s="143"/>
    </row>
  </sheetData>
  <sheetProtection algorithmName="SHA-512" hashValue="tx5Gqi2YiIYXvDu7bpLtFam9Q2iPYiV9kMEO1ywARSaqu++AtFHZ9vLHLEj/N7bpa7PjaN4CXwensacduVH73A==" saltValue="o7FoUV4eu5cudD+F7uYLYg==" spinCount="100000" sheet="1"/>
  <protectedRanges>
    <protectedRange sqref="B3 B13 B15 B18" name="Bereich1"/>
  </protectedRanges>
  <mergeCells count="3">
    <mergeCell ref="B13:E13"/>
    <mergeCell ref="B15:E15"/>
    <mergeCell ref="B18:E18"/>
  </mergeCells>
  <pageMargins left="0.23622047244094491" right="0.23622047244094491" top="1.1023622047244095" bottom="0.74803149606299213" header="0.31496062992125984" footer="0.31496062992125984"/>
  <pageSetup paperSize="9" fitToWidth="0" fitToHeight="0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D7402-0DD8-4814-8A10-6F33EF441740}">
  <sheetPr>
    <tabColor theme="4" tint="0.79998168889431442"/>
  </sheetPr>
  <dimension ref="A1:O38"/>
  <sheetViews>
    <sheetView view="pageBreakPreview" zoomScale="60" zoomScaleNormal="100" zoomScalePageLayoutView="90" workbookViewId="0">
      <selection activeCell="C8" sqref="C8"/>
    </sheetView>
  </sheetViews>
  <sheetFormatPr baseColWidth="10" defaultColWidth="10.77734375" defaultRowHeight="13.8" x14ac:dyDescent="0.3"/>
  <cols>
    <col min="1" max="1" width="5" style="16" customWidth="1"/>
    <col min="2" max="2" width="32.109375" style="16" customWidth="1"/>
    <col min="3" max="6" width="7.21875" style="16" customWidth="1"/>
    <col min="7" max="7" width="2.109375" style="16" customWidth="1"/>
    <col min="8" max="8" width="1.44140625" style="16" hidden="1" customWidth="1"/>
    <col min="9" max="10" width="7.21875" style="16" hidden="1" customWidth="1"/>
    <col min="11" max="11" width="6.33203125" style="16" customWidth="1"/>
    <col min="12" max="12" width="16.21875" style="16" customWidth="1"/>
    <col min="13" max="13" width="22.21875" style="17" customWidth="1"/>
    <col min="14" max="14" width="21.33203125" style="16" customWidth="1"/>
    <col min="15" max="16384" width="10.77734375" style="16"/>
  </cols>
  <sheetData>
    <row r="1" spans="1:15" s="5" customFormat="1" ht="19.95" customHeight="1" x14ac:dyDescent="0.3">
      <c r="A1" s="21" t="str">
        <f>Titelblatt!A7</f>
        <v>Angebotsauswertung Baumeisterarbeiten - Offenes Verfahren</v>
      </c>
      <c r="M1" s="6"/>
    </row>
    <row r="2" spans="1:15" s="5" customFormat="1" ht="19.95" customHeight="1" x14ac:dyDescent="0.3">
      <c r="A2" s="7" t="str">
        <f>Titelblatt!B13</f>
        <v>Teststrasse, Uster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5" x14ac:dyDescent="0.3">
      <c r="E3" s="23"/>
      <c r="F3" s="12"/>
      <c r="G3" s="12"/>
      <c r="H3" s="12"/>
      <c r="I3" s="12"/>
      <c r="J3" s="12"/>
      <c r="K3" s="12"/>
      <c r="L3" s="12"/>
    </row>
    <row r="4" spans="1:15" s="10" customFormat="1" ht="15" x14ac:dyDescent="0.3">
      <c r="A4" s="9" t="s">
        <v>8</v>
      </c>
      <c r="B4" s="9" t="s">
        <v>45</v>
      </c>
      <c r="E4" s="61" t="s">
        <v>49</v>
      </c>
      <c r="F4" s="146" t="s">
        <v>106</v>
      </c>
      <c r="G4" s="71"/>
      <c r="H4" s="71"/>
      <c r="I4" s="71"/>
      <c r="J4" s="71"/>
      <c r="K4" s="71"/>
      <c r="L4" s="71"/>
      <c r="M4" s="102"/>
    </row>
    <row r="5" spans="1:15" s="12" customFormat="1" ht="14.25" customHeight="1" x14ac:dyDescent="0.3">
      <c r="E5" s="63" t="s">
        <v>48</v>
      </c>
      <c r="F5" s="147" t="s">
        <v>107</v>
      </c>
      <c r="G5" s="72"/>
      <c r="H5" s="72"/>
      <c r="I5" s="72"/>
      <c r="J5" s="72"/>
      <c r="K5" s="72"/>
      <c r="L5" s="72"/>
      <c r="M5" s="98"/>
    </row>
    <row r="6" spans="1:15" s="12" customFormat="1" ht="16.95" customHeight="1" x14ac:dyDescent="0.3">
      <c r="A6" s="66" t="s">
        <v>3</v>
      </c>
      <c r="B6" s="90"/>
      <c r="C6" s="92">
        <f>'4_Zuschlagskriterien'!C11</f>
        <v>0.05</v>
      </c>
      <c r="D6" s="70"/>
      <c r="E6" s="63" t="s">
        <v>50</v>
      </c>
      <c r="F6" s="148" t="s">
        <v>108</v>
      </c>
      <c r="G6" s="73"/>
      <c r="H6" s="73"/>
      <c r="I6" s="73"/>
      <c r="J6" s="72"/>
      <c r="K6" s="72"/>
      <c r="L6" s="72"/>
      <c r="M6" s="98"/>
      <c r="O6" s="13"/>
    </row>
    <row r="7" spans="1:15" s="12" customFormat="1" ht="16.95" customHeight="1" x14ac:dyDescent="0.3">
      <c r="A7" s="371" t="s">
        <v>68</v>
      </c>
      <c r="B7" s="372"/>
      <c r="C7" s="373"/>
      <c r="D7" s="68"/>
      <c r="E7" s="63" t="s">
        <v>51</v>
      </c>
      <c r="F7" s="148" t="s">
        <v>109</v>
      </c>
      <c r="G7" s="73"/>
      <c r="H7" s="73"/>
      <c r="I7" s="73"/>
      <c r="J7" s="72"/>
      <c r="K7" s="72"/>
      <c r="L7" s="72"/>
      <c r="M7" s="98"/>
      <c r="O7" s="13"/>
    </row>
    <row r="8" spans="1:15" s="12" customFormat="1" ht="16.95" customHeight="1" x14ac:dyDescent="0.3">
      <c r="A8" s="67" t="s">
        <v>39</v>
      </c>
      <c r="B8" s="91"/>
      <c r="C8" s="93">
        <f>'4_Zuschlagskriterien'!E11</f>
        <v>25</v>
      </c>
      <c r="D8" s="68"/>
      <c r="E8" s="63" t="s">
        <v>52</v>
      </c>
      <c r="F8" s="148" t="s">
        <v>110</v>
      </c>
      <c r="G8" s="73"/>
      <c r="H8" s="73"/>
      <c r="I8" s="73"/>
      <c r="J8" s="72"/>
      <c r="K8" s="72"/>
      <c r="L8" s="72"/>
      <c r="M8" s="98"/>
      <c r="O8" s="13"/>
    </row>
    <row r="9" spans="1:15" s="12" customFormat="1" ht="16.95" customHeight="1" x14ac:dyDescent="0.3">
      <c r="A9" s="69"/>
      <c r="B9" s="58"/>
      <c r="C9" s="68"/>
      <c r="D9" s="68"/>
      <c r="E9" s="106" t="s">
        <v>53</v>
      </c>
      <c r="F9" s="149" t="s">
        <v>111</v>
      </c>
      <c r="G9" s="74"/>
      <c r="H9" s="74"/>
      <c r="I9" s="74"/>
      <c r="J9" s="97"/>
      <c r="K9" s="97"/>
      <c r="L9" s="97"/>
      <c r="M9" s="99"/>
      <c r="O9" s="13"/>
    </row>
    <row r="10" spans="1:15" s="12" customFormat="1" ht="16.95" customHeight="1" x14ac:dyDescent="0.3">
      <c r="A10" s="69"/>
      <c r="B10" s="58"/>
      <c r="C10" s="68"/>
      <c r="D10" s="68"/>
      <c r="M10" s="44"/>
      <c r="O10" s="13"/>
    </row>
    <row r="11" spans="1:15" s="12" customFormat="1" ht="16.95" customHeight="1" x14ac:dyDescent="0.3">
      <c r="A11" s="69"/>
      <c r="B11" s="58"/>
      <c r="C11" s="68"/>
      <c r="D11" s="68"/>
      <c r="E11" s="22" t="s">
        <v>93</v>
      </c>
      <c r="F11" s="58"/>
      <c r="G11" s="108"/>
      <c r="H11" s="108"/>
      <c r="I11" s="108"/>
      <c r="J11" s="109"/>
      <c r="K11" s="109"/>
      <c r="L11" s="109"/>
      <c r="M11" s="109"/>
      <c r="O11" s="13"/>
    </row>
    <row r="12" spans="1:15" s="12" customFormat="1" ht="20.25" customHeight="1" x14ac:dyDescent="0.3">
      <c r="M12" s="13"/>
    </row>
    <row r="13" spans="1:15" s="12" customFormat="1" ht="20.55" customHeight="1" x14ac:dyDescent="0.3">
      <c r="A13" s="48"/>
      <c r="B13" s="419" t="s">
        <v>1</v>
      </c>
      <c r="C13" s="306" t="s">
        <v>54</v>
      </c>
      <c r="D13" s="307"/>
      <c r="E13" s="307"/>
      <c r="F13" s="307"/>
      <c r="G13" s="307"/>
      <c r="H13" s="307"/>
      <c r="I13" s="307"/>
      <c r="J13" s="307"/>
      <c r="K13" s="423"/>
      <c r="L13" s="421" t="s">
        <v>135</v>
      </c>
      <c r="M13" s="380" t="s">
        <v>41</v>
      </c>
      <c r="N13" s="417" t="s">
        <v>145</v>
      </c>
    </row>
    <row r="14" spans="1:15" s="12" customFormat="1" ht="31.5" customHeight="1" x14ac:dyDescent="0.3">
      <c r="A14" s="15"/>
      <c r="B14" s="420"/>
      <c r="C14" s="424" t="s">
        <v>59</v>
      </c>
      <c r="D14" s="425"/>
      <c r="E14" s="425"/>
      <c r="F14" s="425"/>
      <c r="G14" s="425"/>
      <c r="H14" s="425"/>
      <c r="I14" s="425"/>
      <c r="J14" s="425"/>
      <c r="K14" s="426"/>
      <c r="L14" s="422"/>
      <c r="M14" s="381"/>
      <c r="N14" s="418"/>
    </row>
    <row r="15" spans="1:15" s="12" customFormat="1" ht="15.45" customHeight="1" x14ac:dyDescent="0.3">
      <c r="A15" s="43">
        <v>1</v>
      </c>
      <c r="B15" s="77">
        <f>'0_Offertöffnung'!B10</f>
        <v>0</v>
      </c>
      <c r="C15" s="414"/>
      <c r="D15" s="415"/>
      <c r="E15" s="415"/>
      <c r="F15" s="415"/>
      <c r="G15" s="415"/>
      <c r="H15" s="415"/>
      <c r="I15" s="415"/>
      <c r="J15" s="415"/>
      <c r="K15" s="416"/>
      <c r="L15" s="85"/>
      <c r="M15" s="175" t="str">
        <f>IF(ISBLANK('0_Offertöffnung'!B10),"",ROUND(L15*$C$6*100,0))</f>
        <v/>
      </c>
      <c r="N15" s="85"/>
    </row>
    <row r="16" spans="1:15" s="12" customFormat="1" ht="15.45" customHeight="1" x14ac:dyDescent="0.3">
      <c r="A16" s="34">
        <v>2</v>
      </c>
      <c r="B16" s="77">
        <f>'0_Offertöffnung'!B11</f>
        <v>0</v>
      </c>
      <c r="C16" s="408"/>
      <c r="D16" s="409"/>
      <c r="E16" s="409"/>
      <c r="F16" s="409"/>
      <c r="G16" s="409"/>
      <c r="H16" s="409"/>
      <c r="I16" s="409"/>
      <c r="J16" s="409"/>
      <c r="K16" s="410"/>
      <c r="L16" s="86"/>
      <c r="M16" s="176" t="str">
        <f>IF(ISBLANK('0_Offertöffnung'!B11),"",ROUND(L16*$C$6*100,0))</f>
        <v/>
      </c>
      <c r="N16" s="86"/>
    </row>
    <row r="17" spans="1:14" s="12" customFormat="1" ht="15.45" customHeight="1" x14ac:dyDescent="0.3">
      <c r="A17" s="34">
        <v>3</v>
      </c>
      <c r="B17" s="77">
        <f>'0_Offertöffnung'!B12</f>
        <v>0</v>
      </c>
      <c r="C17" s="408"/>
      <c r="D17" s="409"/>
      <c r="E17" s="409"/>
      <c r="F17" s="409"/>
      <c r="G17" s="409"/>
      <c r="H17" s="409"/>
      <c r="I17" s="409"/>
      <c r="J17" s="409"/>
      <c r="K17" s="410"/>
      <c r="L17" s="86"/>
      <c r="M17" s="176" t="str">
        <f>IF(ISBLANK('0_Offertöffnung'!B12),"",ROUND(L17*$C$6*100,0))</f>
        <v/>
      </c>
      <c r="N17" s="86"/>
    </row>
    <row r="18" spans="1:14" s="12" customFormat="1" ht="15.45" customHeight="1" x14ac:dyDescent="0.3">
      <c r="A18" s="34">
        <v>4</v>
      </c>
      <c r="B18" s="77">
        <f>'0_Offertöffnung'!B13</f>
        <v>0</v>
      </c>
      <c r="C18" s="408"/>
      <c r="D18" s="409"/>
      <c r="E18" s="409"/>
      <c r="F18" s="409"/>
      <c r="G18" s="409"/>
      <c r="H18" s="409"/>
      <c r="I18" s="409"/>
      <c r="J18" s="409"/>
      <c r="K18" s="410"/>
      <c r="L18" s="86"/>
      <c r="M18" s="176" t="str">
        <f>IF(ISBLANK('0_Offertöffnung'!B13),"",ROUND(L18*$C$6*100,0))</f>
        <v/>
      </c>
      <c r="N18" s="86"/>
    </row>
    <row r="19" spans="1:14" s="12" customFormat="1" ht="15.45" customHeight="1" x14ac:dyDescent="0.3">
      <c r="A19" s="34">
        <v>5</v>
      </c>
      <c r="B19" s="77">
        <f>'0_Offertöffnung'!B14</f>
        <v>0</v>
      </c>
      <c r="C19" s="408"/>
      <c r="D19" s="409"/>
      <c r="E19" s="409"/>
      <c r="F19" s="409"/>
      <c r="G19" s="409"/>
      <c r="H19" s="409"/>
      <c r="I19" s="409"/>
      <c r="J19" s="409"/>
      <c r="K19" s="410"/>
      <c r="L19" s="86"/>
      <c r="M19" s="176" t="str">
        <f>IF(ISBLANK('0_Offertöffnung'!B14),"",ROUND(L19*$C$6*100,0))</f>
        <v/>
      </c>
      <c r="N19" s="86"/>
    </row>
    <row r="20" spans="1:14" s="12" customFormat="1" ht="15.45" customHeight="1" x14ac:dyDescent="0.3">
      <c r="A20" s="34">
        <v>6</v>
      </c>
      <c r="B20" s="77">
        <f>'0_Offertöffnung'!B15</f>
        <v>0</v>
      </c>
      <c r="C20" s="408"/>
      <c r="D20" s="409"/>
      <c r="E20" s="409"/>
      <c r="F20" s="409"/>
      <c r="G20" s="409"/>
      <c r="H20" s="409"/>
      <c r="I20" s="409"/>
      <c r="J20" s="409"/>
      <c r="K20" s="410"/>
      <c r="L20" s="86"/>
      <c r="M20" s="176" t="str">
        <f>IF(ISBLANK('0_Offertöffnung'!B15),"",ROUND(L20*$C$6*100,0))</f>
        <v/>
      </c>
      <c r="N20" s="86"/>
    </row>
    <row r="21" spans="1:14" s="12" customFormat="1" ht="15.45" customHeight="1" x14ac:dyDescent="0.3">
      <c r="A21" s="34">
        <v>7</v>
      </c>
      <c r="B21" s="77">
        <f>'0_Offertöffnung'!B16</f>
        <v>0</v>
      </c>
      <c r="C21" s="408"/>
      <c r="D21" s="409"/>
      <c r="E21" s="409"/>
      <c r="F21" s="409"/>
      <c r="G21" s="409"/>
      <c r="H21" s="409"/>
      <c r="I21" s="409"/>
      <c r="J21" s="409"/>
      <c r="K21" s="410"/>
      <c r="L21" s="86"/>
      <c r="M21" s="176" t="str">
        <f>IF(ISBLANK('0_Offertöffnung'!B16),"",ROUND(L21*$C$6*100,0))</f>
        <v/>
      </c>
      <c r="N21" s="86"/>
    </row>
    <row r="22" spans="1:14" s="12" customFormat="1" ht="15.45" customHeight="1" x14ac:dyDescent="0.3">
      <c r="A22" s="34">
        <v>8</v>
      </c>
      <c r="B22" s="77"/>
      <c r="C22" s="408"/>
      <c r="D22" s="409"/>
      <c r="E22" s="409"/>
      <c r="F22" s="409"/>
      <c r="G22" s="409"/>
      <c r="H22" s="409"/>
      <c r="I22" s="409"/>
      <c r="J22" s="409"/>
      <c r="K22" s="410"/>
      <c r="L22" s="86"/>
      <c r="M22" s="176" t="str">
        <f>IF(ISBLANK('0_Offertöffnung'!B17),"",ROUND(L22*$C$6*100,0))</f>
        <v/>
      </c>
      <c r="N22" s="86"/>
    </row>
    <row r="23" spans="1:14" s="12" customFormat="1" ht="15.45" customHeight="1" x14ac:dyDescent="0.3">
      <c r="A23" s="34">
        <v>9</v>
      </c>
      <c r="B23" s="77">
        <f>'0_Offertöffnung'!B18</f>
        <v>0</v>
      </c>
      <c r="C23" s="408"/>
      <c r="D23" s="409"/>
      <c r="E23" s="409"/>
      <c r="F23" s="409"/>
      <c r="G23" s="409"/>
      <c r="H23" s="409"/>
      <c r="I23" s="409"/>
      <c r="J23" s="409"/>
      <c r="K23" s="410"/>
      <c r="L23" s="86"/>
      <c r="M23" s="176" t="str">
        <f>IF(ISBLANK('0_Offertöffnung'!B18),"",ROUND(L23*$C$6*100,0))</f>
        <v/>
      </c>
      <c r="N23" s="86"/>
    </row>
    <row r="24" spans="1:14" s="12" customFormat="1" ht="15.45" customHeight="1" x14ac:dyDescent="0.3">
      <c r="A24" s="34">
        <v>10</v>
      </c>
      <c r="B24" s="77">
        <f>'0_Offertöffnung'!B19</f>
        <v>0</v>
      </c>
      <c r="C24" s="408"/>
      <c r="D24" s="409"/>
      <c r="E24" s="409"/>
      <c r="F24" s="409"/>
      <c r="G24" s="409"/>
      <c r="H24" s="409"/>
      <c r="I24" s="409"/>
      <c r="J24" s="409"/>
      <c r="K24" s="410"/>
      <c r="L24" s="86"/>
      <c r="M24" s="176" t="str">
        <f>IF(ISBLANK('0_Offertöffnung'!B19),"",ROUND(L24*$C$6*100,0))</f>
        <v/>
      </c>
      <c r="N24" s="86"/>
    </row>
    <row r="25" spans="1:14" s="12" customFormat="1" ht="15.45" customHeight="1" x14ac:dyDescent="0.3">
      <c r="A25" s="34">
        <v>11</v>
      </c>
      <c r="B25" s="77">
        <f>'0_Offertöffnung'!B20</f>
        <v>0</v>
      </c>
      <c r="C25" s="408"/>
      <c r="D25" s="409"/>
      <c r="E25" s="409"/>
      <c r="F25" s="409"/>
      <c r="G25" s="409"/>
      <c r="H25" s="409"/>
      <c r="I25" s="409"/>
      <c r="J25" s="409"/>
      <c r="K25" s="410"/>
      <c r="L25" s="86"/>
      <c r="M25" s="176" t="str">
        <f>IF(ISBLANK('0_Offertöffnung'!B20),"",ROUND(L25*$C$6*100,0))</f>
        <v/>
      </c>
      <c r="N25" s="86"/>
    </row>
    <row r="26" spans="1:14" s="12" customFormat="1" ht="15.45" customHeight="1" x14ac:dyDescent="0.3">
      <c r="A26" s="35">
        <v>12</v>
      </c>
      <c r="B26" s="95">
        <f>'0_Offertöffnung'!B21</f>
        <v>0</v>
      </c>
      <c r="C26" s="411"/>
      <c r="D26" s="412"/>
      <c r="E26" s="412"/>
      <c r="F26" s="412"/>
      <c r="G26" s="412"/>
      <c r="H26" s="412"/>
      <c r="I26" s="412"/>
      <c r="J26" s="412"/>
      <c r="K26" s="413"/>
      <c r="L26" s="87"/>
      <c r="M26" s="177" t="str">
        <f>IF(ISBLANK('0_Offertöffnung'!B21),"",ROUND(L26*$C$6*100,0))</f>
        <v/>
      </c>
      <c r="N26" s="278"/>
    </row>
    <row r="27" spans="1:14" s="12" customFormat="1" ht="16.95" customHeight="1" x14ac:dyDescent="0.3">
      <c r="M27" s="13"/>
    </row>
    <row r="28" spans="1:14" s="12" customFormat="1" ht="16.95" customHeight="1" x14ac:dyDescent="0.3">
      <c r="M28" s="13"/>
    </row>
    <row r="29" spans="1:14" s="12" customFormat="1" ht="16.95" customHeight="1" x14ac:dyDescent="0.3">
      <c r="M29" s="13"/>
    </row>
    <row r="30" spans="1:14" s="12" customFormat="1" ht="16.95" customHeight="1" x14ac:dyDescent="0.3">
      <c r="M30" s="13"/>
    </row>
    <row r="31" spans="1:14" s="12" customFormat="1" ht="16.95" customHeight="1" x14ac:dyDescent="0.3">
      <c r="M31" s="13"/>
    </row>
    <row r="32" spans="1:14" s="12" customFormat="1" ht="16.95" customHeight="1" x14ac:dyDescent="0.3">
      <c r="M32" s="13"/>
    </row>
    <row r="33" spans="13:13" s="12" customFormat="1" ht="16.95" customHeight="1" x14ac:dyDescent="0.3">
      <c r="M33" s="13"/>
    </row>
    <row r="34" spans="13:13" s="12" customFormat="1" ht="16.95" customHeight="1" x14ac:dyDescent="0.3">
      <c r="M34" s="13"/>
    </row>
    <row r="35" spans="13:13" s="12" customFormat="1" ht="16.95" customHeight="1" x14ac:dyDescent="0.3">
      <c r="M35" s="13"/>
    </row>
    <row r="36" spans="13:13" ht="16.95" customHeight="1" x14ac:dyDescent="0.3"/>
    <row r="37" spans="13:13" ht="16.95" customHeight="1" x14ac:dyDescent="0.3"/>
    <row r="38" spans="13:13" ht="16.95" customHeight="1" x14ac:dyDescent="0.3"/>
  </sheetData>
  <sheetProtection algorithmName="SHA-512" hashValue="nUU0f3y483mNSpyuWhhKnZ3KXYLMcjco0QdVzLCElB/w9mHznKVbWHLe3UvNO/lGQJhJqCLudDLQwWvdiQIllA==" saltValue="nRCd6wbHQfCVmXZAqhC55w==" spinCount="100000" sheet="1" objects="1" scenarios="1"/>
  <protectedRanges>
    <protectedRange sqref="N15:N26 C15:L26" name="Bereich1"/>
  </protectedRanges>
  <mergeCells count="19">
    <mergeCell ref="N13:N14"/>
    <mergeCell ref="A7:C7"/>
    <mergeCell ref="B13:B14"/>
    <mergeCell ref="M13:M14"/>
    <mergeCell ref="L13:L14"/>
    <mergeCell ref="C13:K13"/>
    <mergeCell ref="C14:K14"/>
    <mergeCell ref="C15:K15"/>
    <mergeCell ref="C16:K16"/>
    <mergeCell ref="C17:K17"/>
    <mergeCell ref="C18:K18"/>
    <mergeCell ref="C19:K19"/>
    <mergeCell ref="C25:K25"/>
    <mergeCell ref="C26:K26"/>
    <mergeCell ref="C20:K20"/>
    <mergeCell ref="C21:K21"/>
    <mergeCell ref="C22:K22"/>
    <mergeCell ref="C23:K23"/>
    <mergeCell ref="C24:K24"/>
  </mergeCells>
  <conditionalFormatting sqref="B15:B26">
    <cfRule type="cellIs" dxfId="0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1837463-21FD-41A4-9A96-51DF8AEB11BA}">
          <x14:formula1>
            <xm:f>Dropdown!$C$2:$C$7</xm:f>
          </x14:formula1>
          <xm:sqref>L15:L26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6B9A8-D8F6-49E5-A331-6801BA65CAAD}">
  <dimension ref="A1:G12"/>
  <sheetViews>
    <sheetView workbookViewId="0">
      <selection activeCell="C8" sqref="C8"/>
    </sheetView>
  </sheetViews>
  <sheetFormatPr baseColWidth="10" defaultColWidth="10.77734375" defaultRowHeight="13.8" x14ac:dyDescent="0.25"/>
  <cols>
    <col min="1" max="16384" width="10.77734375" style="49"/>
  </cols>
  <sheetData>
    <row r="1" spans="1:7" s="84" customFormat="1" x14ac:dyDescent="0.25">
      <c r="A1" s="84" t="s">
        <v>30</v>
      </c>
      <c r="C1" s="84" t="s">
        <v>2</v>
      </c>
      <c r="D1" s="84" t="s">
        <v>105</v>
      </c>
      <c r="G1" s="84" t="s">
        <v>17</v>
      </c>
    </row>
    <row r="2" spans="1:7" x14ac:dyDescent="0.25">
      <c r="A2" s="49" t="s">
        <v>46</v>
      </c>
      <c r="C2" s="49">
        <v>0</v>
      </c>
      <c r="D2" s="49">
        <v>0</v>
      </c>
      <c r="G2" s="49" t="s">
        <v>56</v>
      </c>
    </row>
    <row r="3" spans="1:7" x14ac:dyDescent="0.25">
      <c r="A3" s="49" t="s">
        <v>47</v>
      </c>
      <c r="C3" s="49">
        <v>1</v>
      </c>
      <c r="D3" s="49">
        <v>0.5</v>
      </c>
      <c r="G3" s="49" t="s">
        <v>32</v>
      </c>
    </row>
    <row r="4" spans="1:7" x14ac:dyDescent="0.25">
      <c r="C4" s="49">
        <v>2</v>
      </c>
      <c r="D4" s="49">
        <v>1</v>
      </c>
    </row>
    <row r="5" spans="1:7" x14ac:dyDescent="0.25">
      <c r="C5" s="49">
        <v>3</v>
      </c>
      <c r="D5" s="49">
        <v>1.5</v>
      </c>
    </row>
    <row r="6" spans="1:7" x14ac:dyDescent="0.25">
      <c r="C6" s="49">
        <v>4</v>
      </c>
      <c r="D6" s="49">
        <v>2</v>
      </c>
    </row>
    <row r="7" spans="1:7" x14ac:dyDescent="0.25">
      <c r="C7" s="49">
        <v>5</v>
      </c>
      <c r="D7" s="49">
        <v>2.5</v>
      </c>
      <c r="E7" s="50"/>
    </row>
    <row r="8" spans="1:7" x14ac:dyDescent="0.25">
      <c r="D8" s="49">
        <v>3</v>
      </c>
    </row>
    <row r="9" spans="1:7" x14ac:dyDescent="0.25">
      <c r="D9" s="49">
        <v>3.5</v>
      </c>
    </row>
    <row r="10" spans="1:7" x14ac:dyDescent="0.25">
      <c r="D10" s="49">
        <v>4</v>
      </c>
    </row>
    <row r="11" spans="1:7" x14ac:dyDescent="0.25">
      <c r="D11" s="49">
        <v>4.5</v>
      </c>
    </row>
    <row r="12" spans="1:7" x14ac:dyDescent="0.25">
      <c r="D12" s="49">
        <v>5</v>
      </c>
    </row>
  </sheetData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99C8E-8A09-4321-9175-D0D622AC0291}">
  <sheetPr>
    <tabColor theme="7" tint="0.79998168889431442"/>
  </sheetPr>
  <dimension ref="A1:F33"/>
  <sheetViews>
    <sheetView view="pageBreakPreview" zoomScale="60" zoomScaleNormal="100" zoomScalePageLayoutView="80" workbookViewId="0">
      <selection activeCell="C8" sqref="C8"/>
    </sheetView>
  </sheetViews>
  <sheetFormatPr baseColWidth="10" defaultColWidth="10.77734375" defaultRowHeight="13.8" x14ac:dyDescent="0.3"/>
  <cols>
    <col min="1" max="1" width="5" style="16" customWidth="1"/>
    <col min="2" max="2" width="25.21875" style="16" customWidth="1"/>
    <col min="3" max="3" width="27.6640625" style="16" customWidth="1"/>
    <col min="4" max="4" width="33.44140625" style="16" customWidth="1"/>
    <col min="5" max="5" width="50.44140625" style="16" customWidth="1"/>
    <col min="6" max="16384" width="10.77734375" style="16"/>
  </cols>
  <sheetData>
    <row r="1" spans="1:6" s="5" customFormat="1" ht="19.95" customHeight="1" x14ac:dyDescent="0.3">
      <c r="A1" s="21" t="str">
        <f>Titelblatt!A7</f>
        <v>Angebotsauswertung Baumeisterarbeiten - Offenes Verfahren</v>
      </c>
    </row>
    <row r="2" spans="1:6" s="5" customFormat="1" ht="19.95" customHeight="1" x14ac:dyDescent="0.3">
      <c r="A2" s="120" t="str">
        <f>Titelblatt!B13</f>
        <v>Teststrasse, Uster</v>
      </c>
      <c r="B2" s="121"/>
      <c r="C2" s="121"/>
      <c r="D2" s="121"/>
      <c r="E2" s="121"/>
    </row>
    <row r="4" spans="1:6" s="12" customFormat="1" ht="15" x14ac:dyDescent="0.3">
      <c r="A4" s="28">
        <v>0</v>
      </c>
      <c r="B4" s="28" t="s">
        <v>28</v>
      </c>
    </row>
    <row r="5" spans="1:6" s="12" customFormat="1" ht="14.25" customHeight="1" x14ac:dyDescent="0.3"/>
    <row r="6" spans="1:6" s="12" customFormat="1" ht="20.55" customHeight="1" x14ac:dyDescent="0.3">
      <c r="A6" s="61" t="s">
        <v>84</v>
      </c>
      <c r="B6" s="62"/>
      <c r="C6" s="166"/>
      <c r="E6" s="185"/>
      <c r="F6" s="185"/>
    </row>
    <row r="7" spans="1:6" s="12" customFormat="1" ht="20.55" customHeight="1" x14ac:dyDescent="0.3">
      <c r="A7" s="164" t="s">
        <v>0</v>
      </c>
      <c r="B7" s="165"/>
      <c r="C7" s="167"/>
      <c r="E7" s="185"/>
      <c r="F7" s="185"/>
    </row>
    <row r="8" spans="1:6" s="12" customFormat="1" ht="28.2" customHeight="1" x14ac:dyDescent="0.3"/>
    <row r="9" spans="1:6" s="12" customFormat="1" ht="20.85" customHeight="1" x14ac:dyDescent="0.3">
      <c r="A9" s="18"/>
      <c r="B9" s="47" t="s">
        <v>1</v>
      </c>
      <c r="C9" s="190" t="s">
        <v>88</v>
      </c>
      <c r="D9" s="195" t="s">
        <v>89</v>
      </c>
      <c r="E9" s="191" t="s">
        <v>75</v>
      </c>
    </row>
    <row r="10" spans="1:6" s="12" customFormat="1" ht="16.95" customHeight="1" x14ac:dyDescent="0.3">
      <c r="A10" s="33">
        <v>1</v>
      </c>
      <c r="B10" s="150"/>
      <c r="C10" s="151"/>
      <c r="D10" s="267">
        <f>C10</f>
        <v>0</v>
      </c>
      <c r="E10" s="192"/>
    </row>
    <row r="11" spans="1:6" s="12" customFormat="1" ht="16.95" customHeight="1" x14ac:dyDescent="0.3">
      <c r="A11" s="34">
        <v>2</v>
      </c>
      <c r="B11" s="88"/>
      <c r="C11" s="152"/>
      <c r="D11" s="268">
        <f t="shared" ref="D11:D21" si="0">C11</f>
        <v>0</v>
      </c>
      <c r="E11" s="193"/>
    </row>
    <row r="12" spans="1:6" s="12" customFormat="1" ht="16.95" customHeight="1" x14ac:dyDescent="0.3">
      <c r="A12" s="34">
        <v>3</v>
      </c>
      <c r="B12" s="88"/>
      <c r="C12" s="152"/>
      <c r="D12" s="268">
        <f t="shared" si="0"/>
        <v>0</v>
      </c>
      <c r="E12" s="193"/>
    </row>
    <row r="13" spans="1:6" s="12" customFormat="1" ht="16.95" customHeight="1" x14ac:dyDescent="0.3">
      <c r="A13" s="34">
        <v>4</v>
      </c>
      <c r="B13" s="88"/>
      <c r="C13" s="152"/>
      <c r="D13" s="268">
        <f t="shared" si="0"/>
        <v>0</v>
      </c>
      <c r="E13" s="193"/>
    </row>
    <row r="14" spans="1:6" s="12" customFormat="1" ht="16.95" customHeight="1" x14ac:dyDescent="0.3">
      <c r="A14" s="34">
        <v>5</v>
      </c>
      <c r="B14" s="88"/>
      <c r="C14" s="152"/>
      <c r="D14" s="268">
        <f t="shared" si="0"/>
        <v>0</v>
      </c>
      <c r="E14" s="193"/>
    </row>
    <row r="15" spans="1:6" s="12" customFormat="1" ht="16.95" customHeight="1" x14ac:dyDescent="0.3">
      <c r="A15" s="34">
        <v>6</v>
      </c>
      <c r="B15" s="88"/>
      <c r="C15" s="152"/>
      <c r="D15" s="268">
        <f t="shared" si="0"/>
        <v>0</v>
      </c>
      <c r="E15" s="193"/>
    </row>
    <row r="16" spans="1:6" s="12" customFormat="1" ht="16.95" customHeight="1" x14ac:dyDescent="0.3">
      <c r="A16" s="34">
        <v>7</v>
      </c>
      <c r="B16" s="88"/>
      <c r="C16" s="152"/>
      <c r="D16" s="268">
        <f t="shared" si="0"/>
        <v>0</v>
      </c>
      <c r="E16" s="193"/>
    </row>
    <row r="17" spans="1:5" s="12" customFormat="1" ht="16.95" customHeight="1" x14ac:dyDescent="0.3">
      <c r="A17" s="34">
        <v>8</v>
      </c>
      <c r="B17" s="88"/>
      <c r="C17" s="152"/>
      <c r="D17" s="268">
        <f t="shared" si="0"/>
        <v>0</v>
      </c>
      <c r="E17" s="193"/>
    </row>
    <row r="18" spans="1:5" s="12" customFormat="1" ht="16.95" customHeight="1" x14ac:dyDescent="0.3">
      <c r="A18" s="34">
        <v>9</v>
      </c>
      <c r="B18" s="88"/>
      <c r="C18" s="152"/>
      <c r="D18" s="268">
        <f t="shared" si="0"/>
        <v>0</v>
      </c>
      <c r="E18" s="193"/>
    </row>
    <row r="19" spans="1:5" s="12" customFormat="1" ht="16.95" customHeight="1" x14ac:dyDescent="0.3">
      <c r="A19" s="34">
        <v>10</v>
      </c>
      <c r="B19" s="88"/>
      <c r="C19" s="152"/>
      <c r="D19" s="268">
        <f t="shared" si="0"/>
        <v>0</v>
      </c>
      <c r="E19" s="193"/>
    </row>
    <row r="20" spans="1:5" s="12" customFormat="1" ht="16.95" customHeight="1" x14ac:dyDescent="0.3">
      <c r="A20" s="34">
        <v>11</v>
      </c>
      <c r="B20" s="88"/>
      <c r="C20" s="152"/>
      <c r="D20" s="268">
        <f t="shared" si="0"/>
        <v>0</v>
      </c>
      <c r="E20" s="193"/>
    </row>
    <row r="21" spans="1:5" s="12" customFormat="1" ht="16.95" customHeight="1" x14ac:dyDescent="0.3">
      <c r="A21" s="35">
        <v>12</v>
      </c>
      <c r="B21" s="89"/>
      <c r="C21" s="186"/>
      <c r="D21" s="268">
        <f t="shared" si="0"/>
        <v>0</v>
      </c>
      <c r="E21" s="194"/>
    </row>
    <row r="22" spans="1:5" s="12" customFormat="1" ht="12" customHeight="1" x14ac:dyDescent="0.3">
      <c r="A22" s="22"/>
      <c r="C22" s="187"/>
      <c r="D22" s="189"/>
    </row>
    <row r="23" spans="1:5" s="12" customFormat="1" ht="16.95" customHeight="1" x14ac:dyDescent="0.3">
      <c r="B23" s="188" t="s">
        <v>91</v>
      </c>
      <c r="C23" s="185" t="s">
        <v>90</v>
      </c>
      <c r="D23" s="293" t="s">
        <v>94</v>
      </c>
    </row>
    <row r="24" spans="1:5" s="12" customFormat="1" ht="16.95" customHeight="1" x14ac:dyDescent="0.2">
      <c r="C24" s="185"/>
      <c r="D24" s="293"/>
      <c r="E24" s="184"/>
    </row>
    <row r="25" spans="1:5" s="12" customFormat="1" ht="25.8" customHeight="1" x14ac:dyDescent="0.3">
      <c r="D25" s="293"/>
    </row>
    <row r="26" spans="1:5" s="12" customFormat="1" ht="16.95" customHeight="1" x14ac:dyDescent="0.3"/>
    <row r="27" spans="1:5" s="12" customFormat="1" ht="16.95" customHeight="1" x14ac:dyDescent="0.3"/>
    <row r="28" spans="1:5" s="12" customFormat="1" ht="16.95" customHeight="1" x14ac:dyDescent="0.3"/>
    <row r="29" spans="1:5" s="12" customFormat="1" ht="16.95" customHeight="1" x14ac:dyDescent="0.3"/>
    <row r="30" spans="1:5" s="12" customFormat="1" ht="16.95" customHeight="1" x14ac:dyDescent="0.3"/>
    <row r="31" spans="1:5" ht="16.95" customHeight="1" x14ac:dyDescent="0.3"/>
    <row r="32" spans="1:5" ht="16.95" customHeight="1" x14ac:dyDescent="0.3"/>
    <row r="33" ht="16.95" customHeight="1" x14ac:dyDescent="0.3"/>
  </sheetData>
  <sheetProtection algorithmName="SHA-512" hashValue="GiJXAHI7KwuwKh6HLA1uFyXnf8o5W6UCmMGIF7NsoAm2aafh/DnM8KII1/JRMGj+nhHNjVdO+wpe685JCLIIbA==" saltValue="vg4dwQqvYARCgaPucgxOSw==" spinCount="100000" sheet="1" objects="1" scenarios="1"/>
  <protectedRanges>
    <protectedRange sqref="C6:C7 B10:E21" name="Bereich1"/>
  </protectedRanges>
  <mergeCells count="1">
    <mergeCell ref="D23:D25"/>
  </mergeCells>
  <conditionalFormatting sqref="C10:D21">
    <cfRule type="cellIs" dxfId="22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fitToWidth="0" fitToHeight="0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DE1B6-20C3-4670-9B5E-26E23710524A}">
  <sheetPr>
    <tabColor theme="5" tint="0.79998168889431442"/>
  </sheetPr>
  <dimension ref="A1:J30"/>
  <sheetViews>
    <sheetView view="pageBreakPreview" zoomScale="60" zoomScaleNormal="100" zoomScalePageLayoutView="80" workbookViewId="0">
      <selection activeCell="C8" sqref="C8"/>
    </sheetView>
  </sheetViews>
  <sheetFormatPr baseColWidth="10" defaultColWidth="10.77734375" defaultRowHeight="13.8" x14ac:dyDescent="0.3"/>
  <cols>
    <col min="1" max="1" width="5" style="16" customWidth="1"/>
    <col min="2" max="2" width="25.21875" style="16" customWidth="1"/>
    <col min="3" max="9" width="7.5546875" style="16" customWidth="1"/>
    <col min="10" max="10" width="60" style="16" customWidth="1"/>
    <col min="11" max="16384" width="10.77734375" style="16"/>
  </cols>
  <sheetData>
    <row r="1" spans="1:10" s="5" customFormat="1" ht="19.95" customHeight="1" x14ac:dyDescent="0.3">
      <c r="A1" s="21" t="str">
        <f>Titelblatt!A7</f>
        <v>Angebotsauswertung Baumeisterarbeiten - Offenes Verfahren</v>
      </c>
    </row>
    <row r="2" spans="1:10" s="5" customFormat="1" ht="19.95" customHeight="1" x14ac:dyDescent="0.3">
      <c r="A2" s="7" t="str">
        <f>Titelblatt!B13</f>
        <v>Teststrasse, Uster</v>
      </c>
      <c r="B2" s="8"/>
      <c r="C2" s="8"/>
      <c r="D2" s="8"/>
      <c r="E2" s="8"/>
      <c r="F2" s="8"/>
      <c r="G2" s="8"/>
      <c r="H2" s="8"/>
      <c r="I2" s="8"/>
      <c r="J2" s="8"/>
    </row>
    <row r="4" spans="1:10" s="12" customFormat="1" ht="15" x14ac:dyDescent="0.3">
      <c r="A4" s="28">
        <v>1</v>
      </c>
      <c r="B4" s="28" t="s">
        <v>12</v>
      </c>
      <c r="C4" s="150"/>
      <c r="D4" s="12" t="s">
        <v>137</v>
      </c>
      <c r="J4" s="44"/>
    </row>
    <row r="5" spans="1:10" s="12" customFormat="1" ht="14.25" customHeight="1" x14ac:dyDescent="0.3"/>
    <row r="6" spans="1:10" s="12" customFormat="1" ht="130.35" customHeight="1" x14ac:dyDescent="0.3">
      <c r="A6" s="111"/>
      <c r="B6" s="20" t="s">
        <v>1</v>
      </c>
      <c r="C6" s="112" t="s">
        <v>26</v>
      </c>
      <c r="D6" s="113" t="s">
        <v>27</v>
      </c>
      <c r="E6" s="114" t="s">
        <v>124</v>
      </c>
      <c r="F6" s="115" t="s">
        <v>125</v>
      </c>
      <c r="G6" s="112" t="s">
        <v>73</v>
      </c>
      <c r="H6" s="115" t="s">
        <v>62</v>
      </c>
      <c r="I6" s="265" t="s">
        <v>24</v>
      </c>
      <c r="J6" s="116" t="s">
        <v>25</v>
      </c>
    </row>
    <row r="7" spans="1:10" s="12" customFormat="1" ht="16.95" customHeight="1" x14ac:dyDescent="0.3">
      <c r="A7" s="43">
        <v>1</v>
      </c>
      <c r="B7" s="77">
        <f>'0_Offertöffnung'!B10</f>
        <v>0</v>
      </c>
      <c r="C7" s="110"/>
      <c r="D7" s="39"/>
      <c r="E7" s="39"/>
      <c r="F7" s="39"/>
      <c r="G7" s="39"/>
      <c r="H7" s="39"/>
      <c r="I7" s="266"/>
      <c r="J7" s="131"/>
    </row>
    <row r="8" spans="1:10" s="12" customFormat="1" ht="16.95" customHeight="1" x14ac:dyDescent="0.3">
      <c r="A8" s="34">
        <v>2</v>
      </c>
      <c r="B8" s="75">
        <f>'0_Offertöffnung'!B11</f>
        <v>0</v>
      </c>
      <c r="C8" s="29"/>
      <c r="D8" s="54"/>
      <c r="E8" s="54"/>
      <c r="F8" s="54"/>
      <c r="G8" s="54"/>
      <c r="H8" s="54"/>
      <c r="I8" s="263"/>
      <c r="J8" s="132"/>
    </row>
    <row r="9" spans="1:10" s="12" customFormat="1" ht="16.95" customHeight="1" x14ac:dyDescent="0.3">
      <c r="A9" s="34">
        <v>3</v>
      </c>
      <c r="B9" s="75">
        <f>'0_Offertöffnung'!B12</f>
        <v>0</v>
      </c>
      <c r="C9" s="29"/>
      <c r="D9" s="54"/>
      <c r="E9" s="54"/>
      <c r="F9" s="54"/>
      <c r="G9" s="54"/>
      <c r="H9" s="54"/>
      <c r="I9" s="263"/>
      <c r="J9" s="132"/>
    </row>
    <row r="10" spans="1:10" s="12" customFormat="1" ht="16.95" customHeight="1" x14ac:dyDescent="0.3">
      <c r="A10" s="34">
        <v>4</v>
      </c>
      <c r="B10" s="75">
        <f>'0_Offertöffnung'!B13</f>
        <v>0</v>
      </c>
      <c r="C10" s="29"/>
      <c r="D10" s="54"/>
      <c r="E10" s="54"/>
      <c r="F10" s="54"/>
      <c r="G10" s="54"/>
      <c r="H10" s="54"/>
      <c r="I10" s="263"/>
      <c r="J10" s="132"/>
    </row>
    <row r="11" spans="1:10" s="12" customFormat="1" ht="16.95" customHeight="1" x14ac:dyDescent="0.3">
      <c r="A11" s="34">
        <v>5</v>
      </c>
      <c r="B11" s="75">
        <f>'0_Offertöffnung'!B14</f>
        <v>0</v>
      </c>
      <c r="C11" s="29"/>
      <c r="D11" s="54"/>
      <c r="E11" s="54"/>
      <c r="F11" s="54"/>
      <c r="G11" s="54"/>
      <c r="H11" s="54"/>
      <c r="I11" s="263"/>
      <c r="J11" s="132"/>
    </row>
    <row r="12" spans="1:10" s="12" customFormat="1" ht="16.95" customHeight="1" x14ac:dyDescent="0.3">
      <c r="A12" s="34">
        <v>6</v>
      </c>
      <c r="B12" s="75">
        <f>'0_Offertöffnung'!B15</f>
        <v>0</v>
      </c>
      <c r="C12" s="29"/>
      <c r="D12" s="54"/>
      <c r="E12" s="54"/>
      <c r="F12" s="54"/>
      <c r="G12" s="54"/>
      <c r="H12" s="54"/>
      <c r="I12" s="263"/>
      <c r="J12" s="132"/>
    </row>
    <row r="13" spans="1:10" s="12" customFormat="1" ht="16.95" customHeight="1" x14ac:dyDescent="0.3">
      <c r="A13" s="34">
        <v>7</v>
      </c>
      <c r="B13" s="75">
        <f>'0_Offertöffnung'!B16</f>
        <v>0</v>
      </c>
      <c r="C13" s="29"/>
      <c r="D13" s="54"/>
      <c r="E13" s="54"/>
      <c r="F13" s="54"/>
      <c r="G13" s="54"/>
      <c r="H13" s="54"/>
      <c r="I13" s="263"/>
      <c r="J13" s="132"/>
    </row>
    <row r="14" spans="1:10" s="12" customFormat="1" ht="16.95" customHeight="1" x14ac:dyDescent="0.3">
      <c r="A14" s="34">
        <v>8</v>
      </c>
      <c r="B14" s="75">
        <f>'0_Offertöffnung'!B17</f>
        <v>0</v>
      </c>
      <c r="C14" s="29"/>
      <c r="D14" s="54"/>
      <c r="E14" s="54"/>
      <c r="F14" s="54"/>
      <c r="G14" s="54"/>
      <c r="H14" s="54"/>
      <c r="I14" s="263"/>
      <c r="J14" s="132"/>
    </row>
    <row r="15" spans="1:10" s="12" customFormat="1" ht="16.95" customHeight="1" x14ac:dyDescent="0.3">
      <c r="A15" s="34">
        <v>9</v>
      </c>
      <c r="B15" s="75">
        <f>'0_Offertöffnung'!B18</f>
        <v>0</v>
      </c>
      <c r="C15" s="29"/>
      <c r="D15" s="54"/>
      <c r="E15" s="54"/>
      <c r="F15" s="54"/>
      <c r="G15" s="54"/>
      <c r="H15" s="54"/>
      <c r="I15" s="263"/>
      <c r="J15" s="132"/>
    </row>
    <row r="16" spans="1:10" s="12" customFormat="1" ht="16.95" customHeight="1" x14ac:dyDescent="0.3">
      <c r="A16" s="34">
        <v>10</v>
      </c>
      <c r="B16" s="75">
        <f>'0_Offertöffnung'!B19</f>
        <v>0</v>
      </c>
      <c r="C16" s="29"/>
      <c r="D16" s="54"/>
      <c r="E16" s="54"/>
      <c r="F16" s="54"/>
      <c r="G16" s="54"/>
      <c r="H16" s="54"/>
      <c r="I16" s="263"/>
      <c r="J16" s="132"/>
    </row>
    <row r="17" spans="1:10" s="12" customFormat="1" ht="16.95" customHeight="1" x14ac:dyDescent="0.3">
      <c r="A17" s="34">
        <v>11</v>
      </c>
      <c r="B17" s="75">
        <f>'0_Offertöffnung'!B20</f>
        <v>0</v>
      </c>
      <c r="C17" s="29"/>
      <c r="D17" s="54"/>
      <c r="E17" s="54"/>
      <c r="F17" s="54"/>
      <c r="G17" s="54"/>
      <c r="H17" s="54"/>
      <c r="I17" s="263"/>
      <c r="J17" s="132"/>
    </row>
    <row r="18" spans="1:10" s="12" customFormat="1" ht="16.95" customHeight="1" x14ac:dyDescent="0.3">
      <c r="A18" s="35">
        <v>12</v>
      </c>
      <c r="B18" s="76">
        <f>'0_Offertöffnung'!B21</f>
        <v>0</v>
      </c>
      <c r="C18" s="79"/>
      <c r="D18" s="41"/>
      <c r="E18" s="41"/>
      <c r="F18" s="41"/>
      <c r="G18" s="41"/>
      <c r="H18" s="41"/>
      <c r="I18" s="264"/>
      <c r="J18" s="133"/>
    </row>
    <row r="19" spans="1:10" s="12" customFormat="1" ht="16.95" customHeight="1" x14ac:dyDescent="0.3"/>
    <row r="20" spans="1:10" s="12" customFormat="1" ht="16.95" customHeight="1" x14ac:dyDescent="0.3"/>
    <row r="21" spans="1:10" s="12" customFormat="1" ht="16.95" customHeight="1" x14ac:dyDescent="0.3"/>
    <row r="22" spans="1:10" s="12" customFormat="1" ht="16.95" customHeight="1" x14ac:dyDescent="0.3"/>
    <row r="23" spans="1:10" s="12" customFormat="1" ht="16.95" customHeight="1" x14ac:dyDescent="0.3"/>
    <row r="24" spans="1:10" s="12" customFormat="1" ht="16.95" customHeight="1" x14ac:dyDescent="0.3"/>
    <row r="25" spans="1:10" s="12" customFormat="1" ht="16.95" customHeight="1" x14ac:dyDescent="0.3"/>
    <row r="26" spans="1:10" s="12" customFormat="1" ht="16.95" customHeight="1" x14ac:dyDescent="0.3"/>
    <row r="27" spans="1:10" s="12" customFormat="1" ht="16.95" customHeight="1" x14ac:dyDescent="0.3"/>
    <row r="28" spans="1:10" ht="16.95" customHeight="1" x14ac:dyDescent="0.3"/>
    <row r="29" spans="1:10" ht="16.95" customHeight="1" x14ac:dyDescent="0.3"/>
    <row r="30" spans="1:10" ht="16.95" customHeight="1" x14ac:dyDescent="0.3"/>
  </sheetData>
  <sheetProtection algorithmName="SHA-512" hashValue="4lMBtG0+UbWRaR7P/iiGPcYrbxbxyuf9KrOFzpeITkY21hDY+6Uc/PFulazvTJwe0M1PF5GaEXoxmecI6YxPVg==" saltValue="fKSbSWarFYZPN0m5AdTEgQ==" spinCount="100000" sheet="1" objects="1" scenarios="1"/>
  <protectedRanges>
    <protectedRange sqref="C7:J18" name="Bereich1"/>
  </protectedRanges>
  <conditionalFormatting sqref="B7:B18">
    <cfRule type="cellIs" dxfId="21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6FA4CC40-BB2F-4A52-8CDE-04ADA10AACA8}">
          <x14:formula1>
            <xm:f>Dropdown!$A$2:$A$3</xm:f>
          </x14:formula1>
          <xm:sqref>C7:I18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7814-89FA-4A81-9311-12E84F7D8206}">
  <sheetPr>
    <tabColor rgb="FFFFCCCC"/>
  </sheetPr>
  <dimension ref="A1:Q33"/>
  <sheetViews>
    <sheetView view="pageBreakPreview" zoomScale="80" zoomScaleNormal="100" zoomScaleSheetLayoutView="80" workbookViewId="0">
      <selection activeCell="C8" sqref="C8"/>
    </sheetView>
  </sheetViews>
  <sheetFormatPr baseColWidth="10" defaultColWidth="10.77734375" defaultRowHeight="13.8" x14ac:dyDescent="0.3"/>
  <cols>
    <col min="1" max="1" width="5" style="1" customWidth="1"/>
    <col min="2" max="2" width="25.21875" style="1" customWidth="1"/>
    <col min="3" max="14" width="5" style="1" customWidth="1"/>
    <col min="15" max="15" width="6.44140625" style="1" bestFit="1" customWidth="1"/>
    <col min="16" max="16" width="6.44140625" style="38" customWidth="1"/>
    <col min="17" max="17" width="39.77734375" style="1" customWidth="1"/>
    <col min="18" max="16384" width="10.77734375" style="1"/>
  </cols>
  <sheetData>
    <row r="1" spans="1:17" s="4" customFormat="1" ht="19.95" customHeight="1" x14ac:dyDescent="0.3">
      <c r="A1" s="21" t="str">
        <f>Titelblatt!A7</f>
        <v>Angebotsauswertung Baumeisterarbeiten - Offenes Verfahren</v>
      </c>
      <c r="P1" s="36"/>
    </row>
    <row r="2" spans="1:17" s="4" customFormat="1" ht="19.95" customHeight="1" x14ac:dyDescent="0.3">
      <c r="A2" s="7" t="str">
        <f>Titelblatt!B13</f>
        <v>Teststrasse, Uster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7"/>
      <c r="Q2" s="3"/>
    </row>
    <row r="3" spans="1:17" x14ac:dyDescent="0.3">
      <c r="A3" s="16"/>
      <c r="D3" s="153" t="s">
        <v>78</v>
      </c>
      <c r="E3" s="141"/>
      <c r="F3" s="143" t="s">
        <v>138</v>
      </c>
    </row>
    <row r="4" spans="1:17" s="2" customFormat="1" ht="15" x14ac:dyDescent="0.3">
      <c r="A4" s="28">
        <v>2</v>
      </c>
      <c r="B4" s="9" t="s">
        <v>13</v>
      </c>
      <c r="E4" s="142"/>
      <c r="F4" s="143" t="s">
        <v>140</v>
      </c>
      <c r="P4" s="32"/>
      <c r="Q4" s="44"/>
    </row>
    <row r="5" spans="1:17" s="2" customFormat="1" ht="14.25" customHeight="1" x14ac:dyDescent="0.3">
      <c r="E5" s="241"/>
      <c r="F5" s="143" t="s">
        <v>139</v>
      </c>
      <c r="G5" s="1"/>
      <c r="H5" s="1"/>
      <c r="I5" s="1"/>
      <c r="J5" s="1"/>
      <c r="K5" s="1"/>
      <c r="L5" s="1"/>
      <c r="M5" s="1"/>
      <c r="P5" s="32"/>
    </row>
    <row r="6" spans="1:17" s="2" customFormat="1" ht="14.25" customHeight="1" x14ac:dyDescent="0.3">
      <c r="E6" s="240"/>
      <c r="F6" s="143" t="s">
        <v>141</v>
      </c>
      <c r="P6" s="32"/>
    </row>
    <row r="7" spans="1:17" s="2" customFormat="1" ht="16.95" customHeight="1" x14ac:dyDescent="0.3">
      <c r="A7" s="27"/>
      <c r="B7" s="294" t="s">
        <v>1</v>
      </c>
      <c r="C7" s="306" t="s">
        <v>18</v>
      </c>
      <c r="D7" s="307"/>
      <c r="E7" s="307"/>
      <c r="F7" s="307"/>
      <c r="G7" s="307"/>
      <c r="H7" s="307"/>
      <c r="I7" s="227"/>
      <c r="J7" s="303" t="s">
        <v>21</v>
      </c>
      <c r="K7" s="304"/>
      <c r="L7" s="304"/>
      <c r="M7" s="304"/>
      <c r="N7" s="304"/>
      <c r="O7" s="305"/>
      <c r="P7" s="297" t="s">
        <v>24</v>
      </c>
      <c r="Q7" s="300" t="s">
        <v>25</v>
      </c>
    </row>
    <row r="8" spans="1:17" s="2" customFormat="1" ht="16.95" customHeight="1" x14ac:dyDescent="0.3">
      <c r="A8" s="45"/>
      <c r="B8" s="295"/>
      <c r="C8" s="281" t="s">
        <v>19</v>
      </c>
      <c r="D8" s="282" t="s">
        <v>114</v>
      </c>
      <c r="E8" s="283" t="s">
        <v>147</v>
      </c>
      <c r="F8" s="284" t="s">
        <v>118</v>
      </c>
      <c r="G8" s="285"/>
      <c r="H8" s="285"/>
      <c r="I8" s="285"/>
      <c r="J8" s="286" t="s">
        <v>148</v>
      </c>
      <c r="K8" s="287" t="s">
        <v>149</v>
      </c>
      <c r="L8" s="287" t="s">
        <v>150</v>
      </c>
      <c r="M8" s="288" t="s">
        <v>153</v>
      </c>
      <c r="N8" s="288"/>
      <c r="O8" s="288"/>
      <c r="P8" s="298"/>
      <c r="Q8" s="301"/>
    </row>
    <row r="9" spans="1:17" s="2" customFormat="1" ht="125.7" customHeight="1" x14ac:dyDescent="0.3">
      <c r="A9" s="15"/>
      <c r="B9" s="296"/>
      <c r="C9" s="249" t="s">
        <v>119</v>
      </c>
      <c r="D9" s="250" t="s">
        <v>20</v>
      </c>
      <c r="E9" s="251" t="s">
        <v>151</v>
      </c>
      <c r="F9" s="251" t="s">
        <v>156</v>
      </c>
      <c r="G9" s="251" t="s">
        <v>115</v>
      </c>
      <c r="H9" s="252" t="s">
        <v>116</v>
      </c>
      <c r="I9" s="253" t="s">
        <v>117</v>
      </c>
      <c r="J9" s="249" t="s">
        <v>119</v>
      </c>
      <c r="K9" s="250" t="s">
        <v>20</v>
      </c>
      <c r="L9" s="251" t="s">
        <v>152</v>
      </c>
      <c r="M9" s="251" t="s">
        <v>155</v>
      </c>
      <c r="N9" s="251" t="s">
        <v>120</v>
      </c>
      <c r="O9" s="250" t="s">
        <v>120</v>
      </c>
      <c r="P9" s="299"/>
      <c r="Q9" s="302"/>
    </row>
    <row r="10" spans="1:17" s="2" customFormat="1" ht="15.45" customHeight="1" x14ac:dyDescent="0.3">
      <c r="A10" s="33">
        <v>1</v>
      </c>
      <c r="B10" s="64">
        <f>'0_Offertöffnung'!B10</f>
        <v>0</v>
      </c>
      <c r="C10" s="125"/>
      <c r="D10" s="126"/>
      <c r="E10" s="125"/>
      <c r="F10" s="126"/>
      <c r="G10" s="40"/>
      <c r="H10" s="40"/>
      <c r="I10" s="40"/>
      <c r="J10" s="242"/>
      <c r="K10" s="245"/>
      <c r="L10" s="245"/>
      <c r="M10" s="245"/>
      <c r="N10" s="245"/>
      <c r="O10" s="246"/>
      <c r="P10" s="262"/>
      <c r="Q10" s="134"/>
    </row>
    <row r="11" spans="1:17" s="2" customFormat="1" ht="15.45" customHeight="1" x14ac:dyDescent="0.3">
      <c r="A11" s="34">
        <v>2</v>
      </c>
      <c r="B11" s="75">
        <f>'0_Offertöffnung'!B11</f>
        <v>0</v>
      </c>
      <c r="C11" s="127"/>
      <c r="D11" s="128"/>
      <c r="E11" s="127"/>
      <c r="F11" s="128"/>
      <c r="G11" s="30"/>
      <c r="H11" s="30"/>
      <c r="I11" s="30"/>
      <c r="J11" s="243"/>
      <c r="K11" s="247"/>
      <c r="L11" s="247"/>
      <c r="M11" s="247"/>
      <c r="N11" s="247"/>
      <c r="O11" s="248"/>
      <c r="P11" s="263"/>
      <c r="Q11" s="132"/>
    </row>
    <row r="12" spans="1:17" s="2" customFormat="1" ht="15.45" customHeight="1" x14ac:dyDescent="0.3">
      <c r="A12" s="34">
        <v>3</v>
      </c>
      <c r="B12" s="75">
        <f>'0_Offertöffnung'!B12</f>
        <v>0</v>
      </c>
      <c r="C12" s="127"/>
      <c r="D12" s="128"/>
      <c r="E12" s="127"/>
      <c r="F12" s="128"/>
      <c r="G12" s="30"/>
      <c r="H12" s="30"/>
      <c r="I12" s="30"/>
      <c r="J12" s="243"/>
      <c r="K12" s="247"/>
      <c r="L12" s="247"/>
      <c r="M12" s="247"/>
      <c r="N12" s="247"/>
      <c r="O12" s="248"/>
      <c r="P12" s="263"/>
      <c r="Q12" s="132"/>
    </row>
    <row r="13" spans="1:17" s="2" customFormat="1" ht="15.45" customHeight="1" x14ac:dyDescent="0.3">
      <c r="A13" s="34">
        <v>4</v>
      </c>
      <c r="B13" s="75">
        <f>'0_Offertöffnung'!B13</f>
        <v>0</v>
      </c>
      <c r="C13" s="127"/>
      <c r="D13" s="128"/>
      <c r="E13" s="127"/>
      <c r="F13" s="128"/>
      <c r="G13" s="30"/>
      <c r="H13" s="30"/>
      <c r="I13" s="30"/>
      <c r="J13" s="243"/>
      <c r="K13" s="247"/>
      <c r="L13" s="247"/>
      <c r="M13" s="247"/>
      <c r="N13" s="247"/>
      <c r="O13" s="248"/>
      <c r="P13" s="263"/>
      <c r="Q13" s="132"/>
    </row>
    <row r="14" spans="1:17" s="2" customFormat="1" ht="15.45" customHeight="1" x14ac:dyDescent="0.3">
      <c r="A14" s="34">
        <v>5</v>
      </c>
      <c r="B14" s="75">
        <f>'0_Offertöffnung'!B14</f>
        <v>0</v>
      </c>
      <c r="C14" s="127"/>
      <c r="D14" s="128"/>
      <c r="E14" s="127"/>
      <c r="F14" s="128"/>
      <c r="G14" s="30"/>
      <c r="H14" s="30"/>
      <c r="I14" s="30"/>
      <c r="J14" s="243"/>
      <c r="K14" s="247"/>
      <c r="L14" s="247"/>
      <c r="M14" s="247"/>
      <c r="N14" s="247"/>
      <c r="O14" s="248"/>
      <c r="P14" s="263"/>
      <c r="Q14" s="132"/>
    </row>
    <row r="15" spans="1:17" s="2" customFormat="1" ht="15.45" customHeight="1" x14ac:dyDescent="0.3">
      <c r="A15" s="34">
        <v>6</v>
      </c>
      <c r="B15" s="75">
        <f>'0_Offertöffnung'!B15</f>
        <v>0</v>
      </c>
      <c r="C15" s="127"/>
      <c r="D15" s="128"/>
      <c r="E15" s="127"/>
      <c r="F15" s="128"/>
      <c r="G15" s="30"/>
      <c r="H15" s="30"/>
      <c r="I15" s="30"/>
      <c r="J15" s="243"/>
      <c r="K15" s="247"/>
      <c r="L15" s="247"/>
      <c r="M15" s="247"/>
      <c r="N15" s="247"/>
      <c r="O15" s="248"/>
      <c r="P15" s="263"/>
      <c r="Q15" s="132"/>
    </row>
    <row r="16" spans="1:17" s="2" customFormat="1" ht="15.45" customHeight="1" x14ac:dyDescent="0.3">
      <c r="A16" s="34">
        <v>7</v>
      </c>
      <c r="B16" s="75">
        <f>'0_Offertöffnung'!B16</f>
        <v>0</v>
      </c>
      <c r="C16" s="127"/>
      <c r="D16" s="128"/>
      <c r="E16" s="127"/>
      <c r="F16" s="128"/>
      <c r="G16" s="30"/>
      <c r="H16" s="30"/>
      <c r="I16" s="30"/>
      <c r="J16" s="243"/>
      <c r="K16" s="247"/>
      <c r="L16" s="247"/>
      <c r="M16" s="247"/>
      <c r="N16" s="247"/>
      <c r="O16" s="248"/>
      <c r="P16" s="263"/>
      <c r="Q16" s="132"/>
    </row>
    <row r="17" spans="1:17" s="2" customFormat="1" ht="15.45" customHeight="1" x14ac:dyDescent="0.3">
      <c r="A17" s="34">
        <v>8</v>
      </c>
      <c r="B17" s="75">
        <f>'0_Offertöffnung'!B17</f>
        <v>0</v>
      </c>
      <c r="C17" s="127"/>
      <c r="D17" s="128"/>
      <c r="E17" s="127"/>
      <c r="F17" s="128"/>
      <c r="G17" s="30"/>
      <c r="H17" s="30"/>
      <c r="I17" s="30"/>
      <c r="J17" s="243"/>
      <c r="K17" s="247"/>
      <c r="L17" s="247"/>
      <c r="M17" s="247"/>
      <c r="N17" s="247"/>
      <c r="O17" s="248"/>
      <c r="P17" s="263"/>
      <c r="Q17" s="132"/>
    </row>
    <row r="18" spans="1:17" s="2" customFormat="1" ht="15.45" customHeight="1" x14ac:dyDescent="0.3">
      <c r="A18" s="34">
        <v>9</v>
      </c>
      <c r="B18" s="75">
        <f>'0_Offertöffnung'!B18</f>
        <v>0</v>
      </c>
      <c r="C18" s="127"/>
      <c r="D18" s="128"/>
      <c r="E18" s="127"/>
      <c r="F18" s="128"/>
      <c r="G18" s="30"/>
      <c r="H18" s="30"/>
      <c r="I18" s="30"/>
      <c r="J18" s="243"/>
      <c r="K18" s="247"/>
      <c r="L18" s="247"/>
      <c r="M18" s="247"/>
      <c r="N18" s="247"/>
      <c r="O18" s="248"/>
      <c r="P18" s="263"/>
      <c r="Q18" s="132"/>
    </row>
    <row r="19" spans="1:17" s="2" customFormat="1" ht="15.45" customHeight="1" x14ac:dyDescent="0.3">
      <c r="A19" s="34">
        <v>10</v>
      </c>
      <c r="B19" s="75">
        <f>'0_Offertöffnung'!B19</f>
        <v>0</v>
      </c>
      <c r="C19" s="127"/>
      <c r="D19" s="128"/>
      <c r="E19" s="127"/>
      <c r="F19" s="128"/>
      <c r="G19" s="30"/>
      <c r="H19" s="30"/>
      <c r="I19" s="30"/>
      <c r="J19" s="243"/>
      <c r="K19" s="247"/>
      <c r="L19" s="247"/>
      <c r="M19" s="247"/>
      <c r="N19" s="247"/>
      <c r="O19" s="248"/>
      <c r="P19" s="263"/>
      <c r="Q19" s="132"/>
    </row>
    <row r="20" spans="1:17" s="2" customFormat="1" ht="15.45" customHeight="1" x14ac:dyDescent="0.3">
      <c r="A20" s="34">
        <v>11</v>
      </c>
      <c r="B20" s="75">
        <f>'0_Offertöffnung'!B20</f>
        <v>0</v>
      </c>
      <c r="C20" s="127"/>
      <c r="D20" s="128"/>
      <c r="E20" s="127"/>
      <c r="F20" s="128"/>
      <c r="G20" s="30"/>
      <c r="H20" s="30"/>
      <c r="I20" s="30"/>
      <c r="J20" s="243"/>
      <c r="K20" s="247"/>
      <c r="L20" s="247"/>
      <c r="M20" s="247"/>
      <c r="N20" s="247"/>
      <c r="O20" s="248"/>
      <c r="P20" s="263"/>
      <c r="Q20" s="132"/>
    </row>
    <row r="21" spans="1:17" s="2" customFormat="1" ht="15.45" customHeight="1" x14ac:dyDescent="0.3">
      <c r="A21" s="35">
        <v>12</v>
      </c>
      <c r="B21" s="76">
        <f>'0_Offertöffnung'!B21</f>
        <v>0</v>
      </c>
      <c r="C21" s="129"/>
      <c r="D21" s="130"/>
      <c r="E21" s="129"/>
      <c r="F21" s="130"/>
      <c r="G21" s="42"/>
      <c r="H21" s="42"/>
      <c r="I21" s="239"/>
      <c r="J21" s="244"/>
      <c r="K21" s="254"/>
      <c r="L21" s="254"/>
      <c r="M21" s="254"/>
      <c r="N21" s="254"/>
      <c r="O21" s="255"/>
      <c r="P21" s="264"/>
      <c r="Q21" s="133"/>
    </row>
    <row r="22" spans="1:17" s="2" customFormat="1" ht="16.95" customHeight="1" x14ac:dyDescent="0.3">
      <c r="P22" s="32"/>
      <c r="Q22" s="65"/>
    </row>
    <row r="23" spans="1:17" s="2" customFormat="1" ht="16.95" customHeight="1" x14ac:dyDescent="0.3">
      <c r="P23" s="32"/>
    </row>
    <row r="24" spans="1:17" s="2" customFormat="1" ht="16.95" customHeight="1" x14ac:dyDescent="0.3">
      <c r="P24" s="32"/>
    </row>
    <row r="25" spans="1:17" s="2" customFormat="1" ht="16.95" customHeight="1" x14ac:dyDescent="0.3">
      <c r="P25" s="32"/>
    </row>
    <row r="26" spans="1:17" s="2" customFormat="1" ht="16.95" customHeight="1" x14ac:dyDescent="0.3">
      <c r="P26" s="32"/>
    </row>
    <row r="27" spans="1:17" s="2" customFormat="1" ht="16.95" customHeight="1" x14ac:dyDescent="0.3">
      <c r="P27" s="32"/>
    </row>
    <row r="28" spans="1:17" s="2" customFormat="1" ht="16.95" customHeight="1" x14ac:dyDescent="0.3">
      <c r="P28" s="32"/>
    </row>
    <row r="29" spans="1:17" s="2" customFormat="1" ht="16.95" customHeight="1" x14ac:dyDescent="0.3">
      <c r="P29" s="32"/>
    </row>
    <row r="30" spans="1:17" s="2" customFormat="1" ht="16.95" customHeight="1" x14ac:dyDescent="0.3">
      <c r="P30" s="32"/>
    </row>
    <row r="31" spans="1:17" ht="16.95" customHeight="1" x14ac:dyDescent="0.3"/>
    <row r="32" spans="1:17" ht="16.95" customHeight="1" x14ac:dyDescent="0.3"/>
    <row r="33" ht="16.95" customHeight="1" x14ac:dyDescent="0.3"/>
  </sheetData>
  <sheetProtection algorithmName="SHA-512" hashValue="ENN6jl1tnIuVyfATjKq3HxJ+yp3IHHNYYwSWGFEqNQ/UgqQA6A2fQzMMOLP70P/qCQrB2qZulwAYyrWFMYv+bQ==" saltValue="1N/irYhDpKdHuW6zR4nxrQ==" spinCount="100000" sheet="1" objects="1" scenarios="1"/>
  <protectedRanges>
    <protectedRange sqref="J8:L8 C10:Q21 N9:O9" name="Bereich1"/>
  </protectedRanges>
  <mergeCells count="5">
    <mergeCell ref="B7:B9"/>
    <mergeCell ref="P7:P9"/>
    <mergeCell ref="Q7:Q9"/>
    <mergeCell ref="J7:O7"/>
    <mergeCell ref="C7:H7"/>
  </mergeCells>
  <conditionalFormatting sqref="B10:B21">
    <cfRule type="cellIs" dxfId="20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F940A5-E8EF-48C6-9F14-C80D2FD3D97D}">
          <x14:formula1>
            <xm:f>Dropdown!$A$2:$A$3</xm:f>
          </x14:formula1>
          <xm:sqref>C10:P21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8B776-80E7-424E-8BE0-F5D83168D021}">
  <sheetPr>
    <tabColor theme="9" tint="0.59999389629810485"/>
  </sheetPr>
  <dimension ref="A1:O28"/>
  <sheetViews>
    <sheetView view="pageBreakPreview" zoomScale="60" zoomScaleNormal="100" zoomScalePageLayoutView="120" workbookViewId="0">
      <selection activeCell="C8" sqref="C8"/>
    </sheetView>
  </sheetViews>
  <sheetFormatPr baseColWidth="10" defaultColWidth="10.77734375" defaultRowHeight="13.8" x14ac:dyDescent="0.3"/>
  <cols>
    <col min="1" max="1" width="5" style="16" customWidth="1"/>
    <col min="2" max="2" width="33.21875" style="16" customWidth="1"/>
    <col min="3" max="5" width="6" style="16" customWidth="1"/>
    <col min="6" max="12" width="5.44140625" style="16" customWidth="1"/>
    <col min="13" max="13" width="6.77734375" style="17" customWidth="1"/>
    <col min="14" max="14" width="9.44140625" style="16" customWidth="1"/>
    <col min="15" max="15" width="32.109375" style="16" customWidth="1"/>
    <col min="16" max="16384" width="10.77734375" style="16"/>
  </cols>
  <sheetData>
    <row r="1" spans="1:15" s="5" customFormat="1" ht="19.95" customHeight="1" x14ac:dyDescent="0.3">
      <c r="A1" s="21" t="str">
        <f>Titelblatt!A7</f>
        <v>Angebotsauswertung Baumeisterarbeiten - Offenes Verfahren</v>
      </c>
      <c r="M1" s="6"/>
    </row>
    <row r="2" spans="1:15" s="5" customFormat="1" ht="19.95" customHeight="1" x14ac:dyDescent="0.3">
      <c r="A2" s="7" t="str">
        <f>Titelblatt!B13</f>
        <v>Teststrasse, Uster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4" spans="1:15" s="10" customFormat="1" ht="15" x14ac:dyDescent="0.3">
      <c r="A4" s="28">
        <v>3</v>
      </c>
      <c r="B4" s="9" t="s">
        <v>14</v>
      </c>
      <c r="M4" s="96"/>
      <c r="N4" s="44"/>
    </row>
    <row r="5" spans="1:15" s="12" customFormat="1" ht="14.25" customHeight="1" x14ac:dyDescent="0.3">
      <c r="M5" s="13"/>
    </row>
    <row r="6" spans="1:15" s="12" customFormat="1" ht="16.95" customHeight="1" x14ac:dyDescent="0.3">
      <c r="A6" s="18"/>
      <c r="B6" s="47" t="s">
        <v>29</v>
      </c>
      <c r="C6" s="315" t="s">
        <v>77</v>
      </c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7"/>
    </row>
    <row r="7" spans="1:15" s="12" customFormat="1" ht="16.95" customHeight="1" x14ac:dyDescent="0.3">
      <c r="A7" s="269" t="s">
        <v>79</v>
      </c>
      <c r="B7" s="161" t="s">
        <v>70</v>
      </c>
      <c r="C7" s="117" t="s">
        <v>96</v>
      </c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9"/>
    </row>
    <row r="8" spans="1:15" s="12" customFormat="1" ht="16.95" customHeight="1" x14ac:dyDescent="0.3">
      <c r="A8" s="159" t="s">
        <v>80</v>
      </c>
      <c r="B8" s="72" t="s">
        <v>15</v>
      </c>
      <c r="C8" s="318" t="s">
        <v>154</v>
      </c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20"/>
    </row>
    <row r="9" spans="1:15" s="12" customFormat="1" ht="28.5" customHeight="1" x14ac:dyDescent="0.3">
      <c r="A9" s="159" t="s">
        <v>81</v>
      </c>
      <c r="B9" s="72" t="s">
        <v>64</v>
      </c>
      <c r="C9" s="321" t="s">
        <v>72</v>
      </c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3"/>
    </row>
    <row r="10" spans="1:15" s="12" customFormat="1" ht="16.95" customHeight="1" x14ac:dyDescent="0.3">
      <c r="A10" s="163" t="s">
        <v>82</v>
      </c>
      <c r="B10" s="162" t="s">
        <v>16</v>
      </c>
      <c r="C10" s="324" t="s">
        <v>71</v>
      </c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6"/>
    </row>
    <row r="11" spans="1:15" s="12" customFormat="1" ht="6.6" customHeight="1" x14ac:dyDescent="0.3">
      <c r="C11" s="23"/>
      <c r="M11" s="13"/>
    </row>
    <row r="12" spans="1:15" s="12" customFormat="1" ht="16.95" customHeight="1" x14ac:dyDescent="0.3">
      <c r="C12" s="270"/>
      <c r="D12" s="23" t="s">
        <v>143</v>
      </c>
      <c r="M12" s="13"/>
    </row>
    <row r="13" spans="1:15" s="12" customFormat="1" ht="19.95" customHeight="1" x14ac:dyDescent="0.3">
      <c r="A13" s="48"/>
      <c r="B13" s="294" t="s">
        <v>1</v>
      </c>
      <c r="C13" s="226" t="s">
        <v>79</v>
      </c>
      <c r="D13" s="310" t="s">
        <v>80</v>
      </c>
      <c r="E13" s="311"/>
      <c r="F13" s="304" t="s">
        <v>81</v>
      </c>
      <c r="G13" s="304"/>
      <c r="H13" s="304"/>
      <c r="I13" s="304"/>
      <c r="J13" s="304"/>
      <c r="K13" s="304"/>
      <c r="L13" s="304"/>
      <c r="M13" s="144" t="s">
        <v>82</v>
      </c>
      <c r="N13" s="312" t="s">
        <v>142</v>
      </c>
      <c r="O13" s="300" t="s">
        <v>25</v>
      </c>
    </row>
    <row r="14" spans="1:15" s="12" customFormat="1" ht="19.95" customHeight="1" x14ac:dyDescent="0.3">
      <c r="A14" s="145"/>
      <c r="B14" s="295"/>
      <c r="C14" s="308" t="s">
        <v>126</v>
      </c>
      <c r="D14" s="308" t="s">
        <v>122</v>
      </c>
      <c r="E14" s="308" t="s">
        <v>121</v>
      </c>
      <c r="F14" s="308" t="s">
        <v>123</v>
      </c>
      <c r="G14" s="308" t="s">
        <v>130</v>
      </c>
      <c r="H14" s="308" t="s">
        <v>129</v>
      </c>
      <c r="I14" s="308" t="s">
        <v>76</v>
      </c>
      <c r="J14" s="308" t="s">
        <v>63</v>
      </c>
      <c r="K14" s="308" t="s">
        <v>128</v>
      </c>
      <c r="L14" s="308" t="s">
        <v>127</v>
      </c>
      <c r="M14" s="327" t="s">
        <v>112</v>
      </c>
      <c r="N14" s="313"/>
      <c r="O14" s="301"/>
    </row>
    <row r="15" spans="1:15" s="12" customFormat="1" ht="19.95" customHeight="1" x14ac:dyDescent="0.3">
      <c r="A15" s="15"/>
      <c r="B15" s="296"/>
      <c r="C15" s="309"/>
      <c r="D15" s="309"/>
      <c r="E15" s="309"/>
      <c r="F15" s="309"/>
      <c r="G15" s="309"/>
      <c r="H15" s="309"/>
      <c r="I15" s="309"/>
      <c r="J15" s="309"/>
      <c r="K15" s="309"/>
      <c r="L15" s="309"/>
      <c r="M15" s="328"/>
      <c r="N15" s="314"/>
      <c r="O15" s="302"/>
    </row>
    <row r="16" spans="1:15" s="12" customFormat="1" ht="15.45" customHeight="1" x14ac:dyDescent="0.3">
      <c r="A16" s="43">
        <v>1</v>
      </c>
      <c r="B16" s="77">
        <f>'0_Offertöffnung'!B10</f>
        <v>0</v>
      </c>
      <c r="C16" s="53"/>
      <c r="D16" s="256"/>
      <c r="E16" s="257"/>
      <c r="F16" s="53"/>
      <c r="G16" s="53"/>
      <c r="H16" s="53"/>
      <c r="I16" s="53"/>
      <c r="J16" s="53"/>
      <c r="K16" s="53"/>
      <c r="L16" s="53"/>
      <c r="M16" s="53"/>
      <c r="N16" s="271"/>
      <c r="O16" s="134"/>
    </row>
    <row r="17" spans="1:15" s="12" customFormat="1" ht="15.45" customHeight="1" x14ac:dyDescent="0.3">
      <c r="A17" s="34">
        <v>2</v>
      </c>
      <c r="B17" s="75">
        <f>'0_Offertöffnung'!B11</f>
        <v>0</v>
      </c>
      <c r="C17" s="26"/>
      <c r="D17" s="26"/>
      <c r="E17" s="258"/>
      <c r="F17" s="26"/>
      <c r="G17" s="26"/>
      <c r="H17" s="26"/>
      <c r="I17" s="26"/>
      <c r="J17" s="26"/>
      <c r="K17" s="26"/>
      <c r="L17" s="26"/>
      <c r="M17" s="26"/>
      <c r="N17" s="271"/>
      <c r="O17" s="132"/>
    </row>
    <row r="18" spans="1:15" s="12" customFormat="1" ht="15.45" customHeight="1" x14ac:dyDescent="0.3">
      <c r="A18" s="34">
        <v>3</v>
      </c>
      <c r="B18" s="75">
        <f>'0_Offertöffnung'!B12</f>
        <v>0</v>
      </c>
      <c r="C18" s="53"/>
      <c r="D18" s="53"/>
      <c r="E18" s="259"/>
      <c r="F18" s="53"/>
      <c r="G18" s="53"/>
      <c r="H18" s="53"/>
      <c r="I18" s="53"/>
      <c r="J18" s="53"/>
      <c r="K18" s="53"/>
      <c r="L18" s="53"/>
      <c r="M18" s="53"/>
      <c r="N18" s="271"/>
      <c r="O18" s="132"/>
    </row>
    <row r="19" spans="1:15" s="12" customFormat="1" ht="15.45" customHeight="1" x14ac:dyDescent="0.3">
      <c r="A19" s="34">
        <v>4</v>
      </c>
      <c r="B19" s="75">
        <f>'0_Offertöffnung'!B13</f>
        <v>0</v>
      </c>
      <c r="C19" s="26"/>
      <c r="D19" s="26"/>
      <c r="E19" s="258"/>
      <c r="F19" s="26"/>
      <c r="G19" s="26"/>
      <c r="H19" s="26"/>
      <c r="I19" s="26"/>
      <c r="J19" s="26"/>
      <c r="K19" s="26"/>
      <c r="L19" s="26"/>
      <c r="M19" s="26"/>
      <c r="N19" s="271"/>
      <c r="O19" s="132"/>
    </row>
    <row r="20" spans="1:15" s="12" customFormat="1" ht="15.45" customHeight="1" x14ac:dyDescent="0.3">
      <c r="A20" s="34">
        <v>5</v>
      </c>
      <c r="B20" s="75">
        <f>'0_Offertöffnung'!B14</f>
        <v>0</v>
      </c>
      <c r="C20" s="53"/>
      <c r="D20" s="53"/>
      <c r="E20" s="259"/>
      <c r="F20" s="53"/>
      <c r="G20" s="53"/>
      <c r="H20" s="53"/>
      <c r="I20" s="53"/>
      <c r="J20" s="53"/>
      <c r="K20" s="53"/>
      <c r="L20" s="53"/>
      <c r="M20" s="53"/>
      <c r="N20" s="271"/>
      <c r="O20" s="132"/>
    </row>
    <row r="21" spans="1:15" ht="15.45" customHeight="1" x14ac:dyDescent="0.3">
      <c r="A21" s="34">
        <v>6</v>
      </c>
      <c r="B21" s="75">
        <f>'0_Offertöffnung'!B15</f>
        <v>0</v>
      </c>
      <c r="C21" s="26"/>
      <c r="D21" s="26"/>
      <c r="E21" s="258"/>
      <c r="F21" s="26"/>
      <c r="G21" s="26"/>
      <c r="H21" s="26"/>
      <c r="I21" s="26"/>
      <c r="J21" s="26"/>
      <c r="K21" s="26"/>
      <c r="L21" s="26"/>
      <c r="M21" s="26"/>
      <c r="N21" s="271"/>
      <c r="O21" s="132"/>
    </row>
    <row r="22" spans="1:15" ht="15.45" customHeight="1" x14ac:dyDescent="0.3">
      <c r="A22" s="34">
        <v>7</v>
      </c>
      <c r="B22" s="75"/>
      <c r="C22" s="53"/>
      <c r="D22" s="53"/>
      <c r="E22" s="259"/>
      <c r="F22" s="53"/>
      <c r="G22" s="53"/>
      <c r="H22" s="53"/>
      <c r="I22" s="53"/>
      <c r="J22" s="53"/>
      <c r="K22" s="53"/>
      <c r="L22" s="53"/>
      <c r="M22" s="53"/>
      <c r="N22" s="271"/>
      <c r="O22" s="132"/>
    </row>
    <row r="23" spans="1:15" ht="15.45" customHeight="1" x14ac:dyDescent="0.3">
      <c r="A23" s="34">
        <v>8</v>
      </c>
      <c r="B23" s="75">
        <f>'0_Offertöffnung'!B17</f>
        <v>0</v>
      </c>
      <c r="C23" s="26"/>
      <c r="D23" s="26"/>
      <c r="E23" s="258"/>
      <c r="F23" s="26"/>
      <c r="G23" s="26"/>
      <c r="H23" s="26"/>
      <c r="I23" s="26"/>
      <c r="J23" s="26"/>
      <c r="K23" s="26"/>
      <c r="L23" s="26"/>
      <c r="M23" s="26"/>
      <c r="N23" s="271"/>
      <c r="O23" s="132"/>
    </row>
    <row r="24" spans="1:15" ht="15.45" customHeight="1" x14ac:dyDescent="0.3">
      <c r="A24" s="34">
        <v>9</v>
      </c>
      <c r="B24" s="75">
        <f>'0_Offertöffnung'!B18</f>
        <v>0</v>
      </c>
      <c r="C24" s="53"/>
      <c r="D24" s="53"/>
      <c r="E24" s="259"/>
      <c r="F24" s="53"/>
      <c r="G24" s="53"/>
      <c r="H24" s="53"/>
      <c r="I24" s="53"/>
      <c r="J24" s="53"/>
      <c r="K24" s="53"/>
      <c r="L24" s="53"/>
      <c r="M24" s="53"/>
      <c r="N24" s="271"/>
      <c r="O24" s="132"/>
    </row>
    <row r="25" spans="1:15" ht="15.45" customHeight="1" x14ac:dyDescent="0.3">
      <c r="A25" s="34">
        <v>10</v>
      </c>
      <c r="B25" s="75">
        <f>'0_Offertöffnung'!B19</f>
        <v>0</v>
      </c>
      <c r="C25" s="26"/>
      <c r="D25" s="26"/>
      <c r="E25" s="258"/>
      <c r="F25" s="26"/>
      <c r="G25" s="26"/>
      <c r="H25" s="26"/>
      <c r="I25" s="26"/>
      <c r="J25" s="26"/>
      <c r="K25" s="26"/>
      <c r="L25" s="26"/>
      <c r="M25" s="26"/>
      <c r="N25" s="271"/>
      <c r="O25" s="132"/>
    </row>
    <row r="26" spans="1:15" ht="15.45" customHeight="1" x14ac:dyDescent="0.3">
      <c r="A26" s="34">
        <v>11</v>
      </c>
      <c r="B26" s="75">
        <f>'0_Offertöffnung'!B20</f>
        <v>0</v>
      </c>
      <c r="C26" s="53"/>
      <c r="D26" s="53"/>
      <c r="E26" s="259"/>
      <c r="F26" s="53"/>
      <c r="G26" s="53"/>
      <c r="H26" s="53"/>
      <c r="I26" s="53"/>
      <c r="J26" s="53"/>
      <c r="K26" s="53"/>
      <c r="L26" s="53"/>
      <c r="M26" s="53"/>
      <c r="N26" s="271"/>
      <c r="O26" s="132"/>
    </row>
    <row r="27" spans="1:15" ht="15.45" customHeight="1" x14ac:dyDescent="0.3">
      <c r="A27" s="35">
        <v>12</v>
      </c>
      <c r="B27" s="76">
        <f>'0_Offertöffnung'!B21</f>
        <v>0</v>
      </c>
      <c r="C27" s="260"/>
      <c r="D27" s="260"/>
      <c r="E27" s="261"/>
      <c r="F27" s="260"/>
      <c r="G27" s="260"/>
      <c r="H27" s="260"/>
      <c r="I27" s="260"/>
      <c r="J27" s="260"/>
      <c r="K27" s="260"/>
      <c r="L27" s="260"/>
      <c r="M27" s="260"/>
      <c r="N27" s="272"/>
      <c r="O27" s="133"/>
    </row>
    <row r="28" spans="1:15" x14ac:dyDescent="0.3">
      <c r="C28" s="55"/>
      <c r="D28" s="55"/>
      <c r="E28" s="55"/>
      <c r="F28" s="55"/>
      <c r="G28" s="55"/>
      <c r="H28" s="55"/>
      <c r="I28" s="55"/>
      <c r="J28" s="55"/>
      <c r="K28" s="55"/>
      <c r="L28" s="56"/>
      <c r="M28" s="14"/>
    </row>
  </sheetData>
  <sheetProtection algorithmName="SHA-512" hashValue="lFH5V47m/3liU+8TlfrC4CvgiEtQet5uCVqg8wDffilS6cFfw4sTIRoUoxO3/4Vcds7XjUENsxgC9ZUo/5wTmA==" saltValue="kLUImVHWjAqCe+4cyDeatQ==" spinCount="100000" sheet="1" objects="1" scenarios="1"/>
  <protectedRanges>
    <protectedRange sqref="C7:N8 C16:N27" name="Bereich1"/>
    <protectedRange sqref="O16:O27" name="Bereich1_1"/>
  </protectedRanges>
  <mergeCells count="20">
    <mergeCell ref="B13:B15"/>
    <mergeCell ref="N13:N15"/>
    <mergeCell ref="C6:O6"/>
    <mergeCell ref="C8:O8"/>
    <mergeCell ref="C9:O9"/>
    <mergeCell ref="C10:O10"/>
    <mergeCell ref="M14:M15"/>
    <mergeCell ref="F14:F15"/>
    <mergeCell ref="J14:J15"/>
    <mergeCell ref="F13:L13"/>
    <mergeCell ref="G14:G15"/>
    <mergeCell ref="H14:H15"/>
    <mergeCell ref="I14:I15"/>
    <mergeCell ref="K14:K15"/>
    <mergeCell ref="L14:L15"/>
    <mergeCell ref="D14:D15"/>
    <mergeCell ref="C14:C15"/>
    <mergeCell ref="D13:E13"/>
    <mergeCell ref="E14:E15"/>
    <mergeCell ref="O13:O15"/>
  </mergeCells>
  <conditionalFormatting sqref="B16:B27">
    <cfRule type="cellIs" dxfId="19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ED31D50-CBC9-465F-B428-F26FCFCFFA86}">
          <x14:formula1>
            <xm:f>Dropdown!$A$2:$A$3</xm:f>
          </x14:formula1>
          <xm:sqref>C16:M27</xm:sqref>
        </x14:dataValidation>
        <x14:dataValidation type="list" allowBlank="1" showInputMessage="1" showErrorMessage="1" xr:uid="{92461062-5640-466E-B1BF-39EE8374A4DC}">
          <x14:formula1>
            <xm:f>Dropdown!$G$2:$G$3</xm:f>
          </x14:formula1>
          <xm:sqref>N16:N27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CDA0-36C3-48B2-BEC5-8015439F1BAB}">
  <sheetPr>
    <tabColor theme="4" tint="0.59999389629810485"/>
  </sheetPr>
  <dimension ref="A1:Q27"/>
  <sheetViews>
    <sheetView view="pageBreakPreview" zoomScale="60" zoomScaleNormal="100" zoomScalePageLayoutView="80" workbookViewId="0">
      <selection activeCell="C8" sqref="C8"/>
    </sheetView>
  </sheetViews>
  <sheetFormatPr baseColWidth="10" defaultColWidth="10.6640625" defaultRowHeight="13.8" x14ac:dyDescent="0.3"/>
  <cols>
    <col min="1" max="1" width="5" style="16" customWidth="1"/>
    <col min="2" max="2" width="32.109375" style="16" customWidth="1"/>
    <col min="3" max="6" width="6" style="16" customWidth="1"/>
    <col min="7" max="7" width="5.44140625" style="16" customWidth="1"/>
    <col min="8" max="8" width="12.5546875" style="16" customWidth="1"/>
    <col min="9" max="9" width="35.88671875" style="17" customWidth="1"/>
    <col min="10" max="10" width="18.5546875" style="16" customWidth="1"/>
    <col min="11" max="11" width="9.21875" style="16" customWidth="1"/>
    <col min="12" max="16384" width="10.6640625" style="16"/>
  </cols>
  <sheetData>
    <row r="1" spans="1:17" s="5" customFormat="1" ht="19.95" customHeight="1" x14ac:dyDescent="0.3">
      <c r="A1" s="21" t="str">
        <f>Titelblatt!A7</f>
        <v>Angebotsauswertung Baumeisterarbeiten - Offenes Verfahren</v>
      </c>
      <c r="I1" s="6"/>
    </row>
    <row r="2" spans="1:17" s="5" customFormat="1" ht="19.95" customHeight="1" x14ac:dyDescent="0.3">
      <c r="A2" s="7" t="str">
        <f>Titelblatt!B13</f>
        <v>Teststrasse, Uster</v>
      </c>
      <c r="B2" s="8"/>
      <c r="C2" s="8"/>
      <c r="D2" s="8"/>
      <c r="E2" s="8"/>
      <c r="F2" s="8"/>
      <c r="G2" s="8"/>
      <c r="H2" s="8"/>
      <c r="I2" s="8"/>
      <c r="J2" s="8"/>
      <c r="K2" s="8"/>
    </row>
    <row r="4" spans="1:17" s="10" customFormat="1" ht="15" x14ac:dyDescent="0.3">
      <c r="A4" s="28">
        <v>4</v>
      </c>
      <c r="B4" s="9" t="s">
        <v>31</v>
      </c>
      <c r="C4" s="9"/>
      <c r="I4" s="11"/>
    </row>
    <row r="5" spans="1:17" s="12" customFormat="1" ht="14.25" customHeight="1" x14ac:dyDescent="0.3">
      <c r="I5" s="13"/>
      <c r="J5" s="57"/>
      <c r="K5" s="57"/>
      <c r="L5" s="22"/>
      <c r="M5" s="22"/>
      <c r="N5" s="22"/>
      <c r="O5" s="22"/>
      <c r="P5" s="22"/>
      <c r="Q5" s="22"/>
    </row>
    <row r="6" spans="1:17" s="12" customFormat="1" ht="20.25" customHeight="1" x14ac:dyDescent="0.3">
      <c r="A6" s="22" t="s">
        <v>11</v>
      </c>
      <c r="I6" s="13"/>
      <c r="J6" s="13"/>
      <c r="K6" s="13"/>
      <c r="L6" s="58"/>
      <c r="M6" s="58"/>
      <c r="N6" s="58"/>
      <c r="O6" s="58"/>
      <c r="P6" s="58"/>
      <c r="Q6" s="58"/>
    </row>
    <row r="7" spans="1:17" s="12" customFormat="1" ht="16.95" customHeight="1" x14ac:dyDescent="0.3">
      <c r="A7" s="18"/>
      <c r="B7" s="19" t="s">
        <v>11</v>
      </c>
      <c r="C7" s="331" t="s">
        <v>3</v>
      </c>
      <c r="D7" s="332"/>
      <c r="E7" s="331" t="s">
        <v>43</v>
      </c>
      <c r="F7" s="342"/>
      <c r="H7" s="22" t="s">
        <v>37</v>
      </c>
      <c r="I7" s="13"/>
      <c r="J7" s="13"/>
      <c r="K7" s="13"/>
      <c r="L7" s="58"/>
      <c r="M7" s="58"/>
      <c r="N7" s="58"/>
      <c r="O7" s="58"/>
      <c r="P7" s="58"/>
      <c r="Q7" s="58"/>
    </row>
    <row r="8" spans="1:17" s="12" customFormat="1" ht="16.95" customHeight="1" x14ac:dyDescent="0.3">
      <c r="A8" s="158" t="s">
        <v>4</v>
      </c>
      <c r="B8" s="155" t="s">
        <v>5</v>
      </c>
      <c r="C8" s="333">
        <v>0.45</v>
      </c>
      <c r="D8" s="334"/>
      <c r="E8" s="343">
        <f>5*C8*100</f>
        <v>225</v>
      </c>
      <c r="F8" s="344"/>
      <c r="H8" s="12" t="s">
        <v>74</v>
      </c>
      <c r="I8" s="13"/>
      <c r="J8" s="13"/>
      <c r="K8" s="13"/>
      <c r="L8" s="58"/>
      <c r="M8" s="58"/>
      <c r="N8" s="58"/>
      <c r="O8" s="58"/>
      <c r="P8" s="58"/>
      <c r="Q8" s="58"/>
    </row>
    <row r="9" spans="1:17" s="12" customFormat="1" ht="16.95" customHeight="1" x14ac:dyDescent="0.3">
      <c r="A9" s="159" t="s">
        <v>6</v>
      </c>
      <c r="B9" s="156" t="s">
        <v>9</v>
      </c>
      <c r="C9" s="335">
        <v>0.4</v>
      </c>
      <c r="D9" s="336"/>
      <c r="E9" s="345">
        <f>5*C9*100</f>
        <v>200</v>
      </c>
      <c r="F9" s="346"/>
      <c r="I9" s="24"/>
      <c r="J9" s="13"/>
      <c r="K9" s="13"/>
      <c r="L9" s="58"/>
      <c r="M9" s="58"/>
      <c r="N9" s="58"/>
      <c r="O9" s="58"/>
      <c r="P9" s="58"/>
      <c r="Q9" s="58"/>
    </row>
    <row r="10" spans="1:17" s="12" customFormat="1" ht="16.95" customHeight="1" x14ac:dyDescent="0.3">
      <c r="A10" s="159" t="s">
        <v>7</v>
      </c>
      <c r="B10" s="156" t="s">
        <v>10</v>
      </c>
      <c r="C10" s="335">
        <v>0.1</v>
      </c>
      <c r="D10" s="336"/>
      <c r="E10" s="345">
        <f>5*C10*100</f>
        <v>50</v>
      </c>
      <c r="F10" s="346"/>
      <c r="H10" s="22" t="s">
        <v>39</v>
      </c>
      <c r="I10" s="24"/>
      <c r="J10" s="13"/>
      <c r="K10" s="13"/>
      <c r="L10" s="58"/>
      <c r="M10" s="58"/>
      <c r="N10" s="58"/>
      <c r="O10" s="58"/>
      <c r="P10" s="58"/>
      <c r="Q10" s="58"/>
    </row>
    <row r="11" spans="1:17" s="12" customFormat="1" ht="16.95" customHeight="1" x14ac:dyDescent="0.3">
      <c r="A11" s="160" t="s">
        <v>8</v>
      </c>
      <c r="B11" s="157" t="s">
        <v>45</v>
      </c>
      <c r="C11" s="337">
        <v>0.05</v>
      </c>
      <c r="D11" s="338"/>
      <c r="E11" s="347">
        <f>5*C11*100</f>
        <v>25</v>
      </c>
      <c r="F11" s="348"/>
      <c r="H11" s="12" t="s">
        <v>38</v>
      </c>
      <c r="I11" s="16"/>
      <c r="J11" s="13"/>
      <c r="K11" s="13"/>
      <c r="L11" s="58"/>
      <c r="M11" s="58"/>
      <c r="N11" s="58"/>
      <c r="O11" s="58"/>
      <c r="P11" s="58"/>
      <c r="Q11" s="58"/>
    </row>
    <row r="12" spans="1:17" s="12" customFormat="1" ht="16.95" customHeight="1" x14ac:dyDescent="0.3">
      <c r="A12" s="18"/>
      <c r="B12" s="82"/>
      <c r="C12" s="329">
        <f>SUM(C8:D11)</f>
        <v>1</v>
      </c>
      <c r="D12" s="330"/>
      <c r="E12" s="349">
        <f>SUM(E8:F11)</f>
        <v>500</v>
      </c>
      <c r="F12" s="350"/>
      <c r="I12" s="13"/>
    </row>
    <row r="13" spans="1:17" s="12" customFormat="1" ht="14.25" customHeight="1" x14ac:dyDescent="0.3">
      <c r="D13" s="23"/>
      <c r="E13" s="23"/>
      <c r="I13" s="13"/>
    </row>
    <row r="14" spans="1:17" s="12" customFormat="1" ht="16.95" customHeight="1" x14ac:dyDescent="0.3">
      <c r="A14" s="22" t="s">
        <v>44</v>
      </c>
      <c r="D14" s="23"/>
      <c r="E14" s="23"/>
      <c r="H14" s="13"/>
      <c r="I14" s="13"/>
    </row>
    <row r="15" spans="1:17" s="12" customFormat="1" ht="20.25" customHeight="1" x14ac:dyDescent="0.3">
      <c r="A15" s="18"/>
      <c r="B15" s="81" t="s">
        <v>1</v>
      </c>
      <c r="C15" s="122" t="str">
        <f>A8</f>
        <v>ZK1</v>
      </c>
      <c r="D15" s="80" t="str">
        <f>A9</f>
        <v>ZK2</v>
      </c>
      <c r="E15" s="123" t="str">
        <f>A10</f>
        <v>ZK3</v>
      </c>
      <c r="F15" s="124" t="str">
        <f>A11</f>
        <v>ZK4</v>
      </c>
      <c r="G15" s="351" t="s">
        <v>42</v>
      </c>
      <c r="H15" s="316"/>
      <c r="I15" s="317"/>
      <c r="J15" s="169" t="s">
        <v>65</v>
      </c>
      <c r="K15" s="172" t="s">
        <v>55</v>
      </c>
    </row>
    <row r="16" spans="1:17" s="12" customFormat="1" ht="15.45" customHeight="1" x14ac:dyDescent="0.3">
      <c r="A16" s="136">
        <v>1</v>
      </c>
      <c r="B16" s="77">
        <f>'0_Offertöffnung'!B10</f>
        <v>0</v>
      </c>
      <c r="C16" s="137" t="str">
        <f>IF(ISBLANK('0_Offertöffnung'!B10),"",ZK1_Preis!G13)</f>
        <v/>
      </c>
      <c r="D16" s="51" t="str">
        <f>IF(ISBLANK('0_Offertöffnung'!B10),"",ZK2_Nachhaltigkeit!H12)</f>
        <v/>
      </c>
      <c r="E16" s="138" t="str">
        <f>IF(ISBLANK('0_Offertöffnung'!B10),"",ZK3_Schlüsselpersonal!H11)</f>
        <v/>
      </c>
      <c r="F16" s="139" t="str">
        <f>IF(ISBLANK('0_Offertöffnung'!B10),"",ZK4_Lernende!M15)</f>
        <v/>
      </c>
      <c r="G16" s="352"/>
      <c r="H16" s="353"/>
      <c r="I16" s="354"/>
      <c r="J16" s="170" t="str">
        <f>IF(ISBLANK('0_Offertöffnung'!B10),"",SUM(C16:F16))</f>
        <v/>
      </c>
      <c r="K16" s="173" t="str">
        <f>IFERROR(_xlfn.RANK.EQ(J16,$J$16:$J$27),"")</f>
        <v/>
      </c>
    </row>
    <row r="17" spans="1:11" s="12" customFormat="1" ht="15.45" customHeight="1" x14ac:dyDescent="0.3">
      <c r="A17" s="34">
        <v>2</v>
      </c>
      <c r="B17" s="75">
        <f>'0_Offertöffnung'!B11</f>
        <v>0</v>
      </c>
      <c r="C17" s="137" t="str">
        <f>IF(ISBLANK('0_Offertöffnung'!B11),"",ZK1_Preis!G14)</f>
        <v/>
      </c>
      <c r="D17" s="51" t="str">
        <f>IF(ISBLANK('0_Offertöffnung'!B11),"",ZK2_Nachhaltigkeit!H13)</f>
        <v/>
      </c>
      <c r="E17" s="138" t="str">
        <f>IF(ISBLANK('0_Offertöffnung'!B11),"",ZK3_Schlüsselpersonal!H12)</f>
        <v/>
      </c>
      <c r="F17" s="139" t="str">
        <f>IF(ISBLANK('0_Offertöffnung'!B11),"",ZK4_Lernende!M16)</f>
        <v/>
      </c>
      <c r="G17" s="339"/>
      <c r="H17" s="340"/>
      <c r="I17" s="341"/>
      <c r="J17" s="170" t="str">
        <f>IF(ISBLANK('0_Offertöffnung'!B11),"",SUM(C17:F17))</f>
        <v/>
      </c>
      <c r="K17" s="173" t="str">
        <f t="shared" ref="K17:K27" si="0">IFERROR(_xlfn.RANK.EQ(J17,$J$16:$J$27),"")</f>
        <v/>
      </c>
    </row>
    <row r="18" spans="1:11" s="12" customFormat="1" ht="15.45" customHeight="1" x14ac:dyDescent="0.3">
      <c r="A18" s="34">
        <v>3</v>
      </c>
      <c r="B18" s="75">
        <f>'0_Offertöffnung'!B12</f>
        <v>0</v>
      </c>
      <c r="C18" s="137" t="str">
        <f>IF(ISBLANK('0_Offertöffnung'!B12),"",ZK1_Preis!G15)</f>
        <v/>
      </c>
      <c r="D18" s="51" t="str">
        <f>IF(ISBLANK('0_Offertöffnung'!B12),"",ZK2_Nachhaltigkeit!H14)</f>
        <v/>
      </c>
      <c r="E18" s="138" t="str">
        <f>IF(ISBLANK('0_Offertöffnung'!B12),"",ZK3_Schlüsselpersonal!H13)</f>
        <v/>
      </c>
      <c r="F18" s="139" t="str">
        <f>IF(ISBLANK('0_Offertöffnung'!B12),"",ZK4_Lernende!M17)</f>
        <v/>
      </c>
      <c r="G18" s="339"/>
      <c r="H18" s="340"/>
      <c r="I18" s="341"/>
      <c r="J18" s="170" t="str">
        <f>IF(ISBLANK('0_Offertöffnung'!B12),"",SUM(C18:F18))</f>
        <v/>
      </c>
      <c r="K18" s="173" t="str">
        <f t="shared" si="0"/>
        <v/>
      </c>
    </row>
    <row r="19" spans="1:11" s="12" customFormat="1" ht="15.45" customHeight="1" x14ac:dyDescent="0.3">
      <c r="A19" s="34">
        <v>4</v>
      </c>
      <c r="B19" s="75">
        <f>'0_Offertöffnung'!B13</f>
        <v>0</v>
      </c>
      <c r="C19" s="137" t="str">
        <f>IF(ISBLANK('0_Offertöffnung'!B13),"",ZK1_Preis!G16)</f>
        <v/>
      </c>
      <c r="D19" s="51" t="str">
        <f>IF(ISBLANK('0_Offertöffnung'!B13),"",ZK2_Nachhaltigkeit!H15)</f>
        <v/>
      </c>
      <c r="E19" s="138" t="str">
        <f>IF(ISBLANK('0_Offertöffnung'!B13),"",ZK3_Schlüsselpersonal!H14)</f>
        <v/>
      </c>
      <c r="F19" s="139" t="str">
        <f>IF(ISBLANK('0_Offertöffnung'!B13),"",ZK4_Lernende!M18)</f>
        <v/>
      </c>
      <c r="G19" s="339"/>
      <c r="H19" s="340"/>
      <c r="I19" s="341"/>
      <c r="J19" s="170" t="str">
        <f>IF(ISBLANK('0_Offertöffnung'!B13),"",SUM(C19:F19))</f>
        <v/>
      </c>
      <c r="K19" s="173" t="str">
        <f t="shared" si="0"/>
        <v/>
      </c>
    </row>
    <row r="20" spans="1:11" ht="15.45" customHeight="1" x14ac:dyDescent="0.3">
      <c r="A20" s="34">
        <v>5</v>
      </c>
      <c r="B20" s="75">
        <f>'0_Offertöffnung'!B14</f>
        <v>0</v>
      </c>
      <c r="C20" s="137" t="str">
        <f>IF(ISBLANK('0_Offertöffnung'!B14),"",ZK1_Preis!G17)</f>
        <v/>
      </c>
      <c r="D20" s="51" t="str">
        <f>IF(ISBLANK('0_Offertöffnung'!B14),"",ZK2_Nachhaltigkeit!H16)</f>
        <v/>
      </c>
      <c r="E20" s="138" t="str">
        <f>IF(ISBLANK('0_Offertöffnung'!B14),"",ZK3_Schlüsselpersonal!H15)</f>
        <v/>
      </c>
      <c r="F20" s="139" t="str">
        <f>IF(ISBLANK('0_Offertöffnung'!B14),"",ZK4_Lernende!M19)</f>
        <v/>
      </c>
      <c r="G20" s="339"/>
      <c r="H20" s="340"/>
      <c r="I20" s="341"/>
      <c r="J20" s="170" t="str">
        <f>IF(ISBLANK('0_Offertöffnung'!B14),"",SUM(C20:F20))</f>
        <v/>
      </c>
      <c r="K20" s="173" t="str">
        <f>IFERROR(_xlfn.RANK.EQ(J20,$J$16:$J$27),"")</f>
        <v/>
      </c>
    </row>
    <row r="21" spans="1:11" ht="15.45" customHeight="1" x14ac:dyDescent="0.3">
      <c r="A21" s="34">
        <v>6</v>
      </c>
      <c r="B21" s="75">
        <f>'0_Offertöffnung'!B15</f>
        <v>0</v>
      </c>
      <c r="C21" s="137" t="str">
        <f>IF(ISBLANK('0_Offertöffnung'!B15),"",ZK1_Preis!G18)</f>
        <v/>
      </c>
      <c r="D21" s="51" t="str">
        <f>IF(ISBLANK('0_Offertöffnung'!B15),"",ZK2_Nachhaltigkeit!H17)</f>
        <v/>
      </c>
      <c r="E21" s="138" t="str">
        <f>IF(ISBLANK('0_Offertöffnung'!B15),"",ZK3_Schlüsselpersonal!H16)</f>
        <v/>
      </c>
      <c r="F21" s="139" t="str">
        <f>IF(ISBLANK('0_Offertöffnung'!B15),"",ZK4_Lernende!M20)</f>
        <v/>
      </c>
      <c r="G21" s="339"/>
      <c r="H21" s="340"/>
      <c r="I21" s="341"/>
      <c r="J21" s="170" t="str">
        <f>IF(ISBLANK('0_Offertöffnung'!B15),"",SUM(C21:F21))</f>
        <v/>
      </c>
      <c r="K21" s="173" t="str">
        <f t="shared" si="0"/>
        <v/>
      </c>
    </row>
    <row r="22" spans="1:11" ht="15.45" customHeight="1" x14ac:dyDescent="0.3">
      <c r="A22" s="34">
        <v>7</v>
      </c>
      <c r="B22" s="75"/>
      <c r="C22" s="137" t="str">
        <f>IF(ISBLANK('0_Offertöffnung'!B16),"",ZK1_Preis!G19)</f>
        <v/>
      </c>
      <c r="D22" s="51" t="str">
        <f>IF(ISBLANK('0_Offertöffnung'!B16),"",ZK2_Nachhaltigkeit!H18)</f>
        <v/>
      </c>
      <c r="E22" s="138" t="str">
        <f>IF(ISBLANK('0_Offertöffnung'!B16),"",ZK3_Schlüsselpersonal!H17)</f>
        <v/>
      </c>
      <c r="F22" s="139" t="str">
        <f>IF(ISBLANK('0_Offertöffnung'!B16),"",ZK4_Lernende!M21)</f>
        <v/>
      </c>
      <c r="G22" s="339"/>
      <c r="H22" s="340"/>
      <c r="I22" s="341"/>
      <c r="J22" s="170" t="str">
        <f>IF(ISBLANK('0_Offertöffnung'!B16),"",SUM(C22:F22))</f>
        <v/>
      </c>
      <c r="K22" s="173" t="str">
        <f t="shared" si="0"/>
        <v/>
      </c>
    </row>
    <row r="23" spans="1:11" ht="15.45" customHeight="1" x14ac:dyDescent="0.3">
      <c r="A23" s="34">
        <v>8</v>
      </c>
      <c r="B23" s="75">
        <f>'0_Offertöffnung'!B17</f>
        <v>0</v>
      </c>
      <c r="C23" s="137" t="str">
        <f>IF(ISBLANK('0_Offertöffnung'!B17),"",ZK1_Preis!G20)</f>
        <v/>
      </c>
      <c r="D23" s="51" t="str">
        <f>IF(ISBLANK('0_Offertöffnung'!B17),"",ZK2_Nachhaltigkeit!H19)</f>
        <v/>
      </c>
      <c r="E23" s="138" t="str">
        <f>IF(ISBLANK('0_Offertöffnung'!B17),"",ZK3_Schlüsselpersonal!H18)</f>
        <v/>
      </c>
      <c r="F23" s="139" t="str">
        <f>IF(ISBLANK('0_Offertöffnung'!B17),"",ZK4_Lernende!M22)</f>
        <v/>
      </c>
      <c r="G23" s="339"/>
      <c r="H23" s="340"/>
      <c r="I23" s="341"/>
      <c r="J23" s="170" t="str">
        <f>IF(ISBLANK('0_Offertöffnung'!B17),"",SUM(C23:F23))</f>
        <v/>
      </c>
      <c r="K23" s="173" t="str">
        <f>IFERROR(_xlfn.RANK.EQ(J23,$J$16:$J$27),"")</f>
        <v/>
      </c>
    </row>
    <row r="24" spans="1:11" ht="15.45" customHeight="1" x14ac:dyDescent="0.3">
      <c r="A24" s="34">
        <v>9</v>
      </c>
      <c r="B24" s="75">
        <f>'0_Offertöffnung'!B18</f>
        <v>0</v>
      </c>
      <c r="C24" s="137" t="str">
        <f>IF(ISBLANK('0_Offertöffnung'!B18),"",ZK1_Preis!G21)</f>
        <v/>
      </c>
      <c r="D24" s="51" t="str">
        <f>IF(ISBLANK('0_Offertöffnung'!B18),"",ZK2_Nachhaltigkeit!H20)</f>
        <v/>
      </c>
      <c r="E24" s="138" t="str">
        <f>IF(ISBLANK('0_Offertöffnung'!B18),"",ZK3_Schlüsselpersonal!H19)</f>
        <v/>
      </c>
      <c r="F24" s="139" t="str">
        <f>IF(ISBLANK('0_Offertöffnung'!B18),"",ZK4_Lernende!M23)</f>
        <v/>
      </c>
      <c r="G24" s="339"/>
      <c r="H24" s="340"/>
      <c r="I24" s="341"/>
      <c r="J24" s="170" t="str">
        <f>IF(ISBLANK('0_Offertöffnung'!B18),"",SUM(C24:F24))</f>
        <v/>
      </c>
      <c r="K24" s="173" t="str">
        <f t="shared" si="0"/>
        <v/>
      </c>
    </row>
    <row r="25" spans="1:11" ht="15.45" customHeight="1" x14ac:dyDescent="0.3">
      <c r="A25" s="34">
        <v>10</v>
      </c>
      <c r="B25" s="75">
        <f>'0_Offertöffnung'!B19</f>
        <v>0</v>
      </c>
      <c r="C25" s="137" t="str">
        <f>IF(ISBLANK('0_Offertöffnung'!B19),"",ZK1_Preis!G22)</f>
        <v/>
      </c>
      <c r="D25" s="51" t="str">
        <f>IF(ISBLANK('0_Offertöffnung'!B19),"",ZK2_Nachhaltigkeit!H21)</f>
        <v/>
      </c>
      <c r="E25" s="138" t="str">
        <f>IF(ISBLANK('0_Offertöffnung'!B19),"",ZK3_Schlüsselpersonal!H20)</f>
        <v/>
      </c>
      <c r="F25" s="139" t="str">
        <f>IF(ISBLANK('0_Offertöffnung'!B19),"",ZK4_Lernende!M24)</f>
        <v/>
      </c>
      <c r="G25" s="339"/>
      <c r="H25" s="340"/>
      <c r="I25" s="341"/>
      <c r="J25" s="170" t="str">
        <f>IF(ISBLANK('0_Offertöffnung'!B19),"",SUM(C25:F25))</f>
        <v/>
      </c>
      <c r="K25" s="173" t="str">
        <f t="shared" si="0"/>
        <v/>
      </c>
    </row>
    <row r="26" spans="1:11" ht="15.45" customHeight="1" x14ac:dyDescent="0.3">
      <c r="A26" s="34">
        <v>11</v>
      </c>
      <c r="B26" s="75">
        <f>'0_Offertöffnung'!B20</f>
        <v>0</v>
      </c>
      <c r="C26" s="137" t="str">
        <f>IF(ISBLANK('0_Offertöffnung'!B20),"",ZK1_Preis!G23)</f>
        <v/>
      </c>
      <c r="D26" s="51" t="str">
        <f>IF(ISBLANK('0_Offertöffnung'!B20),"",ZK2_Nachhaltigkeit!H22)</f>
        <v/>
      </c>
      <c r="E26" s="138" t="str">
        <f>IF(ISBLANK('0_Offertöffnung'!B20),"",ZK3_Schlüsselpersonal!H21)</f>
        <v/>
      </c>
      <c r="F26" s="139" t="str">
        <f>IF(ISBLANK('0_Offertöffnung'!B20),"",ZK4_Lernende!M25)</f>
        <v/>
      </c>
      <c r="G26" s="339"/>
      <c r="H26" s="340"/>
      <c r="I26" s="341"/>
      <c r="J26" s="170" t="str">
        <f>IF(ISBLANK('0_Offertöffnung'!B20),"",SUM(C26:F26))</f>
        <v/>
      </c>
      <c r="K26" s="173" t="str">
        <f t="shared" si="0"/>
        <v/>
      </c>
    </row>
    <row r="27" spans="1:11" ht="15.45" customHeight="1" x14ac:dyDescent="0.3">
      <c r="A27" s="83">
        <v>12</v>
      </c>
      <c r="B27" s="95">
        <f>'0_Offertöffnung'!B21</f>
        <v>0</v>
      </c>
      <c r="C27" s="179" t="str">
        <f>IF(ISBLANK('0_Offertöffnung'!B21),"",ZK1_Preis!G24)</f>
        <v/>
      </c>
      <c r="D27" s="52" t="str">
        <f>IF(ISBLANK('0_Offertöffnung'!B21),"",ZK2_Nachhaltigkeit!H23)</f>
        <v/>
      </c>
      <c r="E27" s="78" t="str">
        <f>IF(ISBLANK('0_Offertöffnung'!B21),"",ZK3_Schlüsselpersonal!H22)</f>
        <v/>
      </c>
      <c r="F27" s="180" t="str">
        <f>IF(ISBLANK('0_Offertöffnung'!B21),"",ZK4_Lernende!M26)</f>
        <v/>
      </c>
      <c r="G27" s="355"/>
      <c r="H27" s="356"/>
      <c r="I27" s="357"/>
      <c r="J27" s="171" t="str">
        <f>IF(ISBLANK('0_Offertöffnung'!B21),"",SUM(C27:F27))</f>
        <v/>
      </c>
      <c r="K27" s="178" t="str">
        <f t="shared" si="0"/>
        <v/>
      </c>
    </row>
  </sheetData>
  <sheetProtection algorithmName="SHA-512" hashValue="EAbg6mU1HsWn8IbFOU4GqV2Iw7eBictnlV+f2WLYOc4retUn57XxNePvn2ANHCwUaUz3tC9y/gN0ATlPV6vv8w==" saltValue="hrlScHX7TJiEWGR9Z/G7fQ==" spinCount="100000" sheet="1" objects="1" scenarios="1"/>
  <protectedRanges>
    <protectedRange sqref="C8:D11 G16:I27" name="Bereich1"/>
  </protectedRanges>
  <mergeCells count="25">
    <mergeCell ref="G27:I27"/>
    <mergeCell ref="G21:I21"/>
    <mergeCell ref="G22:I22"/>
    <mergeCell ref="G23:I23"/>
    <mergeCell ref="G24:I24"/>
    <mergeCell ref="G25:I25"/>
    <mergeCell ref="G26:I26"/>
    <mergeCell ref="G20:I20"/>
    <mergeCell ref="E7:F7"/>
    <mergeCell ref="E8:F8"/>
    <mergeCell ref="E9:F9"/>
    <mergeCell ref="E10:F10"/>
    <mergeCell ref="E11:F11"/>
    <mergeCell ref="E12:F12"/>
    <mergeCell ref="G15:I15"/>
    <mergeCell ref="G16:I16"/>
    <mergeCell ref="G17:I17"/>
    <mergeCell ref="G18:I18"/>
    <mergeCell ref="G19:I19"/>
    <mergeCell ref="C12:D12"/>
    <mergeCell ref="C7:D7"/>
    <mergeCell ref="C8:D8"/>
    <mergeCell ref="C9:D9"/>
    <mergeCell ref="C10:D10"/>
    <mergeCell ref="C11:D11"/>
  </mergeCells>
  <conditionalFormatting sqref="B16:B27">
    <cfRule type="cellIs" dxfId="18" priority="4" operator="equal">
      <formula>0</formula>
    </cfRule>
  </conditionalFormatting>
  <conditionalFormatting sqref="C16:C27">
    <cfRule type="top10" dxfId="17" priority="20" bottom="1" rank="1"/>
    <cfRule type="top10" dxfId="16" priority="21" rank="1"/>
  </conditionalFormatting>
  <conditionalFormatting sqref="C12:D12">
    <cfRule type="cellIs" dxfId="15" priority="1" operator="equal">
      <formula>1</formula>
    </cfRule>
    <cfRule type="cellIs" dxfId="14" priority="2" operator="lessThan">
      <formula>1</formula>
    </cfRule>
    <cfRule type="cellIs" dxfId="13" priority="3" operator="greaterThan">
      <formula>1</formula>
    </cfRule>
  </conditionalFormatting>
  <conditionalFormatting sqref="D16:D27">
    <cfRule type="top10" dxfId="12" priority="10" bottom="1" rank="1"/>
    <cfRule type="top10" dxfId="11" priority="15" rank="1"/>
  </conditionalFormatting>
  <conditionalFormatting sqref="E16:E27">
    <cfRule type="top10" dxfId="10" priority="11" bottom="1" rank="1"/>
    <cfRule type="top10" dxfId="9" priority="14" rank="1"/>
  </conditionalFormatting>
  <conditionalFormatting sqref="F16:F27">
    <cfRule type="top10" dxfId="8" priority="12" bottom="1" rank="1"/>
    <cfRule type="top10" dxfId="7" priority="13" rank="1"/>
  </conditionalFormatting>
  <conditionalFormatting sqref="K16:K27">
    <cfRule type="top10" dxfId="6" priority="5" bottom="1" rank="1"/>
    <cfRule type="top10" dxfId="5" priority="6" rank="1"/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E65F4-C5B5-4DB0-BA21-11A8045973CB}">
  <sheetPr>
    <tabColor theme="4" tint="0.79998168889431442"/>
  </sheetPr>
  <dimension ref="A1:J36"/>
  <sheetViews>
    <sheetView view="pageBreakPreview" zoomScale="60" zoomScaleNormal="100" zoomScalePageLayoutView="90" workbookViewId="0">
      <selection activeCell="C8" sqref="C8"/>
    </sheetView>
  </sheetViews>
  <sheetFormatPr baseColWidth="10" defaultColWidth="10.77734375" defaultRowHeight="13.8" x14ac:dyDescent="0.3"/>
  <cols>
    <col min="1" max="1" width="5" style="16" customWidth="1"/>
    <col min="2" max="2" width="32.109375" style="16" customWidth="1"/>
    <col min="3" max="3" width="26.77734375" style="16" customWidth="1"/>
    <col min="4" max="4" width="4.77734375" style="16" customWidth="1"/>
    <col min="5" max="5" width="8.21875" style="16" customWidth="1"/>
    <col min="6" max="6" width="24" style="17" customWidth="1"/>
    <col min="7" max="7" width="24.5546875" style="17" customWidth="1"/>
    <col min="8" max="8" width="17.5546875" style="16" customWidth="1"/>
    <col min="9" max="16384" width="10.77734375" style="16"/>
  </cols>
  <sheetData>
    <row r="1" spans="1:10" s="5" customFormat="1" ht="19.95" customHeight="1" x14ac:dyDescent="0.3">
      <c r="A1" s="21" t="str">
        <f>Titelblatt!A7</f>
        <v>Angebotsauswertung Baumeisterarbeiten - Offenes Verfahren</v>
      </c>
      <c r="F1" s="6"/>
      <c r="G1" s="6"/>
    </row>
    <row r="2" spans="1:10" s="5" customFormat="1" ht="19.95" customHeight="1" x14ac:dyDescent="0.3">
      <c r="A2" s="7" t="str">
        <f>Titelblatt!B13</f>
        <v>Teststrasse, Uster</v>
      </c>
      <c r="B2" s="8"/>
      <c r="C2" s="8"/>
      <c r="D2" s="8"/>
      <c r="E2" s="8"/>
      <c r="F2" s="8"/>
      <c r="G2" s="8"/>
      <c r="H2" s="8"/>
    </row>
    <row r="3" spans="1:10" x14ac:dyDescent="0.3">
      <c r="H3" s="12"/>
    </row>
    <row r="4" spans="1:10" s="10" customFormat="1" ht="15" x14ac:dyDescent="0.3">
      <c r="A4" s="9" t="s">
        <v>4</v>
      </c>
      <c r="B4" s="9" t="str">
        <f>'4_Zuschlagskriterien'!B8</f>
        <v>Preis</v>
      </c>
      <c r="F4" s="11"/>
      <c r="G4" s="11"/>
    </row>
    <row r="5" spans="1:10" s="12" customFormat="1" ht="14.25" customHeight="1" x14ac:dyDescent="0.3">
      <c r="F5" s="13"/>
      <c r="G5" s="13"/>
    </row>
    <row r="6" spans="1:10" s="12" customFormat="1" ht="16.95" customHeight="1" x14ac:dyDescent="0.3">
      <c r="A6" s="61" t="s">
        <v>3</v>
      </c>
      <c r="B6" s="62"/>
      <c r="C6" s="207">
        <f>'4_Zuschlagskriterien'!C8</f>
        <v>0.45</v>
      </c>
      <c r="E6" s="22" t="s">
        <v>33</v>
      </c>
      <c r="F6" s="13"/>
      <c r="G6" s="13"/>
    </row>
    <row r="7" spans="1:10" s="12" customFormat="1" ht="16.95" customHeight="1" x14ac:dyDescent="0.3">
      <c r="A7" s="371" t="s">
        <v>68</v>
      </c>
      <c r="B7" s="372"/>
      <c r="C7" s="373"/>
      <c r="E7" s="366" t="s">
        <v>34</v>
      </c>
      <c r="F7" s="370" t="s">
        <v>35</v>
      </c>
      <c r="G7" s="370"/>
      <c r="H7" s="366" t="s">
        <v>66</v>
      </c>
    </row>
    <row r="8" spans="1:10" s="12" customFormat="1" ht="16.95" customHeight="1" x14ac:dyDescent="0.3">
      <c r="A8" s="63" t="s">
        <v>39</v>
      </c>
      <c r="B8" s="208"/>
      <c r="C8" s="209">
        <f>'4_Zuschlagskriterien'!E8</f>
        <v>225</v>
      </c>
      <c r="E8" s="366"/>
      <c r="F8" s="366" t="s">
        <v>36</v>
      </c>
      <c r="G8" s="366"/>
      <c r="H8" s="366"/>
    </row>
    <row r="9" spans="1:10" s="12" customFormat="1" ht="16.95" customHeight="1" x14ac:dyDescent="0.3">
      <c r="A9" s="274" t="s">
        <v>92</v>
      </c>
      <c r="B9" s="273"/>
      <c r="C9" s="196">
        <v>100000</v>
      </c>
      <c r="F9" s="366"/>
      <c r="G9" s="366"/>
      <c r="J9" s="13"/>
    </row>
    <row r="10" spans="1:10" s="12" customFormat="1" ht="16.95" customHeight="1" x14ac:dyDescent="0.3">
      <c r="A10" s="374" t="s">
        <v>57</v>
      </c>
      <c r="B10" s="375"/>
      <c r="C10" s="197">
        <f>C9/2</f>
        <v>50000</v>
      </c>
      <c r="E10" s="58" t="s">
        <v>83</v>
      </c>
      <c r="F10" s="198"/>
      <c r="G10" s="198"/>
      <c r="H10" s="198"/>
    </row>
    <row r="11" spans="1:10" s="12" customFormat="1" ht="20.25" customHeight="1" x14ac:dyDescent="0.3">
      <c r="F11" s="13"/>
      <c r="G11" s="13"/>
    </row>
    <row r="12" spans="1:10" s="12" customFormat="1" ht="39.75" customHeight="1" x14ac:dyDescent="0.3">
      <c r="A12" s="18"/>
      <c r="B12" s="47" t="s">
        <v>1</v>
      </c>
      <c r="C12" s="199" t="s">
        <v>61</v>
      </c>
      <c r="D12" s="369" t="s">
        <v>58</v>
      </c>
      <c r="E12" s="342"/>
      <c r="F12" s="200" t="s">
        <v>60</v>
      </c>
      <c r="G12" s="367" t="s">
        <v>40</v>
      </c>
      <c r="H12" s="368"/>
    </row>
    <row r="13" spans="1:10" s="12" customFormat="1" ht="16.649999999999999" customHeight="1" x14ac:dyDescent="0.3">
      <c r="A13" s="201">
        <v>1</v>
      </c>
      <c r="B13" s="146">
        <f>'0_Offertöffnung'!B10</f>
        <v>0</v>
      </c>
      <c r="C13" s="202" t="str">
        <f>IF(ISBLANK('0_Offertöffnung'!B10),"",'0_Offertöffnung'!D10)</f>
        <v/>
      </c>
      <c r="D13" s="362" t="str">
        <f>IFERROR(IF(C13=0,0,($C$9+$C$10-C13)/$C$10*5),"")</f>
        <v/>
      </c>
      <c r="E13" s="363"/>
      <c r="F13" s="100" t="str">
        <f>IF(ISBLANK('0_Offertöffnung'!B10),"",ROUND(MAX(0,D13),2))</f>
        <v/>
      </c>
      <c r="G13" s="376" t="str">
        <f>IFERROR(ROUND(F13*$C$6*100,0),"")</f>
        <v/>
      </c>
      <c r="H13" s="377"/>
    </row>
    <row r="14" spans="1:10" s="12" customFormat="1" ht="16.649999999999999" customHeight="1" x14ac:dyDescent="0.3">
      <c r="A14" s="34">
        <v>2</v>
      </c>
      <c r="B14" s="75">
        <f>'0_Offertöffnung'!B11</f>
        <v>0</v>
      </c>
      <c r="C14" s="203" t="str">
        <f>IF(ISBLANK('0_Offertöffnung'!B11),"",'0_Offertöffnung'!D11)</f>
        <v/>
      </c>
      <c r="D14" s="362" t="str">
        <f>IFERROR(IF(C14=0,0,($C$9+$C$10-C14)/$C$10*5),"")</f>
        <v/>
      </c>
      <c r="E14" s="363"/>
      <c r="F14" s="100" t="str">
        <f>IF(ISBLANK('0_Offertöffnung'!B11),"",ROUND(MAX(0,D14),2))</f>
        <v/>
      </c>
      <c r="G14" s="358" t="str">
        <f t="shared" ref="G14:G24" si="0">IFERROR(ROUND(F14*$C$6*100,0),"")</f>
        <v/>
      </c>
      <c r="H14" s="359"/>
    </row>
    <row r="15" spans="1:10" s="12" customFormat="1" ht="16.649999999999999" customHeight="1" x14ac:dyDescent="0.3">
      <c r="A15" s="34">
        <v>3</v>
      </c>
      <c r="B15" s="75">
        <f>'0_Offertöffnung'!B12</f>
        <v>0</v>
      </c>
      <c r="C15" s="203" t="str">
        <f>IF(ISBLANK('0_Offertöffnung'!B12),"",'0_Offertöffnung'!D12)</f>
        <v/>
      </c>
      <c r="D15" s="362" t="str">
        <f t="shared" ref="D15:D24" si="1">IFERROR(IF(C15=0,0,($C$9+$C$10-C15)/$C$10*5),"")</f>
        <v/>
      </c>
      <c r="E15" s="363"/>
      <c r="F15" s="100" t="str">
        <f>IF(ISBLANK('0_Offertöffnung'!B12),"",ROUND(MAX(0,D15),2))</f>
        <v/>
      </c>
      <c r="G15" s="358" t="str">
        <f t="shared" si="0"/>
        <v/>
      </c>
      <c r="H15" s="359"/>
    </row>
    <row r="16" spans="1:10" s="12" customFormat="1" ht="16.649999999999999" customHeight="1" x14ac:dyDescent="0.3">
      <c r="A16" s="34">
        <v>4</v>
      </c>
      <c r="B16" s="75">
        <f>'0_Offertöffnung'!B13</f>
        <v>0</v>
      </c>
      <c r="C16" s="203" t="str">
        <f>IF(ISBLANK('0_Offertöffnung'!B13),"",'0_Offertöffnung'!D13)</f>
        <v/>
      </c>
      <c r="D16" s="362" t="str">
        <f t="shared" si="1"/>
        <v/>
      </c>
      <c r="E16" s="363"/>
      <c r="F16" s="100" t="str">
        <f>IF(ISBLANK('0_Offertöffnung'!B13),"",ROUND(MAX(0,D16),2))</f>
        <v/>
      </c>
      <c r="G16" s="358" t="str">
        <f t="shared" si="0"/>
        <v/>
      </c>
      <c r="H16" s="359"/>
    </row>
    <row r="17" spans="1:8" s="12" customFormat="1" ht="16.649999999999999" customHeight="1" x14ac:dyDescent="0.3">
      <c r="A17" s="34">
        <v>5</v>
      </c>
      <c r="B17" s="75">
        <f>'0_Offertöffnung'!B14</f>
        <v>0</v>
      </c>
      <c r="C17" s="203" t="str">
        <f>IF(ISBLANK('0_Offertöffnung'!B14),"",'0_Offertöffnung'!D14)</f>
        <v/>
      </c>
      <c r="D17" s="362" t="str">
        <f>IFERROR(IF(C17=0,0,($C$9+$C$10-C17)/$C$10*5),"")</f>
        <v/>
      </c>
      <c r="E17" s="363"/>
      <c r="F17" s="100" t="str">
        <f>IF(ISBLANK('0_Offertöffnung'!B14),"",ROUND(MAX(0,D17),2))</f>
        <v/>
      </c>
      <c r="G17" s="358" t="str">
        <f t="shared" si="0"/>
        <v/>
      </c>
      <c r="H17" s="359"/>
    </row>
    <row r="18" spans="1:8" s="12" customFormat="1" ht="16.649999999999999" customHeight="1" x14ac:dyDescent="0.3">
      <c r="A18" s="34">
        <v>6</v>
      </c>
      <c r="B18" s="75">
        <f>'0_Offertöffnung'!B15</f>
        <v>0</v>
      </c>
      <c r="C18" s="203" t="str">
        <f>IF(ISBLANK('0_Offertöffnung'!B15),"",'0_Offertöffnung'!D15)</f>
        <v/>
      </c>
      <c r="D18" s="362" t="str">
        <f t="shared" si="1"/>
        <v/>
      </c>
      <c r="E18" s="363"/>
      <c r="F18" s="100" t="str">
        <f>IF(ISBLANK('0_Offertöffnung'!B15),"",ROUND(MAX(0,D18),2))</f>
        <v/>
      </c>
      <c r="G18" s="358" t="str">
        <f t="shared" si="0"/>
        <v/>
      </c>
      <c r="H18" s="359"/>
    </row>
    <row r="19" spans="1:8" s="12" customFormat="1" ht="16.649999999999999" customHeight="1" x14ac:dyDescent="0.3">
      <c r="A19" s="34">
        <v>7</v>
      </c>
      <c r="B19" s="75">
        <f>'0_Offertöffnung'!B16</f>
        <v>0</v>
      </c>
      <c r="C19" s="203" t="str">
        <f>IF(ISBLANK('0_Offertöffnung'!B16),"",'0_Offertöffnung'!D16)</f>
        <v/>
      </c>
      <c r="D19" s="362" t="str">
        <f t="shared" si="1"/>
        <v/>
      </c>
      <c r="E19" s="363"/>
      <c r="F19" s="100" t="str">
        <f>IF(ISBLANK('0_Offertöffnung'!B16),"",ROUND(MAX(0,D19),2))</f>
        <v/>
      </c>
      <c r="G19" s="358" t="str">
        <f t="shared" si="0"/>
        <v/>
      </c>
      <c r="H19" s="359"/>
    </row>
    <row r="20" spans="1:8" s="12" customFormat="1" ht="16.649999999999999" customHeight="1" x14ac:dyDescent="0.3">
      <c r="A20" s="34">
        <v>8</v>
      </c>
      <c r="B20" s="75">
        <f>'0_Offertöffnung'!B17</f>
        <v>0</v>
      </c>
      <c r="C20" s="203" t="str">
        <f>IF(ISBLANK('0_Offertöffnung'!B17),"",'0_Offertöffnung'!D17)</f>
        <v/>
      </c>
      <c r="D20" s="362" t="str">
        <f t="shared" si="1"/>
        <v/>
      </c>
      <c r="E20" s="363"/>
      <c r="F20" s="100" t="str">
        <f>IF(ISBLANK('0_Offertöffnung'!B17),"",ROUND(MAX(0,D20),2))</f>
        <v/>
      </c>
      <c r="G20" s="358" t="str">
        <f t="shared" si="0"/>
        <v/>
      </c>
      <c r="H20" s="359"/>
    </row>
    <row r="21" spans="1:8" s="12" customFormat="1" ht="16.649999999999999" customHeight="1" x14ac:dyDescent="0.3">
      <c r="A21" s="34">
        <v>9</v>
      </c>
      <c r="B21" s="75">
        <f>'0_Offertöffnung'!B18</f>
        <v>0</v>
      </c>
      <c r="C21" s="203" t="str">
        <f>IF(ISBLANK('0_Offertöffnung'!B18),"",'0_Offertöffnung'!D18)</f>
        <v/>
      </c>
      <c r="D21" s="362" t="str">
        <f t="shared" si="1"/>
        <v/>
      </c>
      <c r="E21" s="363"/>
      <c r="F21" s="100" t="str">
        <f>IF(ISBLANK('0_Offertöffnung'!B18),"",ROUND(MAX(0,D21),2))</f>
        <v/>
      </c>
      <c r="G21" s="358" t="str">
        <f t="shared" si="0"/>
        <v/>
      </c>
      <c r="H21" s="359"/>
    </row>
    <row r="22" spans="1:8" s="12" customFormat="1" ht="16.649999999999999" customHeight="1" x14ac:dyDescent="0.3">
      <c r="A22" s="34">
        <v>10</v>
      </c>
      <c r="B22" s="75"/>
      <c r="C22" s="203" t="str">
        <f>IF(ISBLANK('0_Offertöffnung'!B19),"",'0_Offertöffnung'!D19)</f>
        <v/>
      </c>
      <c r="D22" s="362" t="str">
        <f t="shared" si="1"/>
        <v/>
      </c>
      <c r="E22" s="363"/>
      <c r="F22" s="100" t="str">
        <f>IF(ISBLANK('0_Offertöffnung'!B19),"",ROUND(MAX(0,D22),2))</f>
        <v/>
      </c>
      <c r="G22" s="358" t="str">
        <f t="shared" si="0"/>
        <v/>
      </c>
      <c r="H22" s="359"/>
    </row>
    <row r="23" spans="1:8" s="12" customFormat="1" ht="16.649999999999999" customHeight="1" x14ac:dyDescent="0.3">
      <c r="A23" s="34">
        <v>11</v>
      </c>
      <c r="B23" s="75">
        <f>'0_Offertöffnung'!B20</f>
        <v>0</v>
      </c>
      <c r="C23" s="203" t="str">
        <f>IF(ISBLANK('0_Offertöffnung'!B20),"",'0_Offertöffnung'!D20)</f>
        <v/>
      </c>
      <c r="D23" s="362" t="str">
        <f>IFERROR(IF(C23=0,0,($C$9+$C$10-C23)/$C$10*5),"")</f>
        <v/>
      </c>
      <c r="E23" s="363"/>
      <c r="F23" s="100" t="str">
        <f>IF(ISBLANK('0_Offertöffnung'!B20),"",ROUND(MAX(0,D23),2))</f>
        <v/>
      </c>
      <c r="G23" s="358" t="str">
        <f>IFERROR(ROUND(F23*$C$6*100,0),"")</f>
        <v/>
      </c>
      <c r="H23" s="359"/>
    </row>
    <row r="24" spans="1:8" s="12" customFormat="1" ht="16.649999999999999" customHeight="1" x14ac:dyDescent="0.3">
      <c r="A24" s="83">
        <v>12</v>
      </c>
      <c r="B24" s="76">
        <f>'0_Offertöffnung'!B21</f>
        <v>0</v>
      </c>
      <c r="C24" s="204" t="str">
        <f>IF(ISBLANK('0_Offertöffnung'!B21),"",'0_Offertöffnung'!D21)</f>
        <v/>
      </c>
      <c r="D24" s="360" t="str">
        <f t="shared" si="1"/>
        <v/>
      </c>
      <c r="E24" s="361"/>
      <c r="F24" s="101" t="str">
        <f>IF(ISBLANK('0_Offertöffnung'!B21),"",ROUND(MAX(0,D24),2))</f>
        <v/>
      </c>
      <c r="G24" s="364" t="str">
        <f t="shared" si="0"/>
        <v/>
      </c>
      <c r="H24" s="365"/>
    </row>
    <row r="25" spans="1:8" s="12" customFormat="1" ht="16.95" customHeight="1" x14ac:dyDescent="0.3">
      <c r="F25" s="205"/>
      <c r="G25" s="205"/>
      <c r="H25" s="206"/>
    </row>
    <row r="26" spans="1:8" s="12" customFormat="1" ht="16.95" customHeight="1" x14ac:dyDescent="0.3">
      <c r="F26" s="13"/>
      <c r="G26" s="13"/>
    </row>
    <row r="27" spans="1:8" s="12" customFormat="1" ht="16.95" customHeight="1" x14ac:dyDescent="0.3">
      <c r="F27" s="13"/>
      <c r="G27" s="13"/>
    </row>
    <row r="28" spans="1:8" s="12" customFormat="1" ht="16.95" customHeight="1" x14ac:dyDescent="0.3">
      <c r="F28" s="13"/>
      <c r="G28" s="13"/>
    </row>
    <row r="29" spans="1:8" s="12" customFormat="1" ht="16.95" customHeight="1" x14ac:dyDescent="0.3">
      <c r="F29" s="13"/>
      <c r="G29" s="13"/>
    </row>
    <row r="30" spans="1:8" s="12" customFormat="1" ht="16.95" customHeight="1" x14ac:dyDescent="0.3">
      <c r="F30" s="13"/>
      <c r="G30" s="13"/>
    </row>
    <row r="31" spans="1:8" s="12" customFormat="1" ht="16.95" customHeight="1" x14ac:dyDescent="0.3">
      <c r="F31" s="13"/>
      <c r="G31" s="13"/>
    </row>
    <row r="32" spans="1:8" s="12" customFormat="1" ht="16.95" customHeight="1" x14ac:dyDescent="0.3">
      <c r="F32" s="13"/>
      <c r="G32" s="13"/>
    </row>
    <row r="33" spans="6:7" s="12" customFormat="1" ht="16.95" customHeight="1" x14ac:dyDescent="0.3">
      <c r="F33" s="13"/>
      <c r="G33" s="13"/>
    </row>
    <row r="34" spans="6:7" ht="16.95" customHeight="1" x14ac:dyDescent="0.3"/>
    <row r="35" spans="6:7" ht="16.95" customHeight="1" x14ac:dyDescent="0.3"/>
    <row r="36" spans="6:7" ht="16.95" customHeight="1" x14ac:dyDescent="0.3"/>
  </sheetData>
  <sheetProtection algorithmName="SHA-512" hashValue="SVDRXx/+u0uNk+ji1ttG6jEbT3O5ChjjC3+U6xfCX8wVdtHErUZD/E0REVqxvsX7ouAzSCq7k0QB+GHo3usuDQ==" saltValue="viA76ouB4/ONEGrsgrJNHQ==" spinCount="100000" sheet="1" objects="1" scenarios="1"/>
  <mergeCells count="33">
    <mergeCell ref="A7:C7"/>
    <mergeCell ref="A10:B10"/>
    <mergeCell ref="G21:H21"/>
    <mergeCell ref="G22:H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G13:H13"/>
    <mergeCell ref="G14:H14"/>
    <mergeCell ref="F8:G8"/>
    <mergeCell ref="F9:G9"/>
    <mergeCell ref="G12:H12"/>
    <mergeCell ref="D12:E12"/>
    <mergeCell ref="D13:E13"/>
    <mergeCell ref="E7:E8"/>
    <mergeCell ref="F7:G7"/>
    <mergeCell ref="H7:H8"/>
    <mergeCell ref="G19:H19"/>
    <mergeCell ref="G20:H20"/>
    <mergeCell ref="G15:H15"/>
    <mergeCell ref="G16:H16"/>
    <mergeCell ref="D24:E24"/>
    <mergeCell ref="G23:H23"/>
    <mergeCell ref="D23:E23"/>
    <mergeCell ref="G24:H24"/>
    <mergeCell ref="G17:H17"/>
    <mergeCell ref="G18:H18"/>
  </mergeCells>
  <conditionalFormatting sqref="B13:B24">
    <cfRule type="cellIs" dxfId="4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9DE54-8B90-46E1-A27A-C8AC0006C652}">
  <sheetPr>
    <tabColor theme="4" tint="0.79998168889431442"/>
  </sheetPr>
  <dimension ref="A1:O35"/>
  <sheetViews>
    <sheetView view="pageBreakPreview" zoomScaleNormal="175" zoomScaleSheetLayoutView="100" workbookViewId="0">
      <selection activeCell="C8" sqref="C8"/>
    </sheetView>
  </sheetViews>
  <sheetFormatPr baseColWidth="10" defaultColWidth="10.77734375" defaultRowHeight="13.8" x14ac:dyDescent="0.3"/>
  <cols>
    <col min="1" max="1" width="5" style="16" customWidth="1"/>
    <col min="2" max="2" width="32.21875" style="16" customWidth="1"/>
    <col min="3" max="3" width="11.21875" style="16" customWidth="1"/>
    <col min="4" max="4" width="13.6640625" style="16" customWidth="1"/>
    <col min="5" max="5" width="22" style="16" customWidth="1"/>
    <col min="6" max="6" width="10" style="16" bestFit="1" customWidth="1"/>
    <col min="7" max="7" width="12.21875" style="16" customWidth="1"/>
    <col min="8" max="8" width="19.5546875" style="17" customWidth="1"/>
    <col min="9" max="16384" width="10.77734375" style="16"/>
  </cols>
  <sheetData>
    <row r="1" spans="1:15" s="5" customFormat="1" ht="19.95" customHeight="1" x14ac:dyDescent="0.3">
      <c r="A1" s="21" t="str">
        <f>Titelblatt!A7</f>
        <v>Angebotsauswertung Baumeisterarbeiten - Offenes Verfahren</v>
      </c>
      <c r="H1" s="6"/>
    </row>
    <row r="2" spans="1:15" s="5" customFormat="1" ht="19.95" customHeight="1" x14ac:dyDescent="0.3">
      <c r="A2" s="7" t="str">
        <f>Titelblatt!B13</f>
        <v>Teststrasse, Uster</v>
      </c>
      <c r="B2" s="8"/>
      <c r="C2" s="8"/>
      <c r="D2" s="8"/>
      <c r="E2" s="8"/>
      <c r="F2" s="8"/>
      <c r="G2" s="8"/>
      <c r="H2" s="8"/>
    </row>
    <row r="4" spans="1:15" s="10" customFormat="1" ht="15" x14ac:dyDescent="0.3">
      <c r="A4" s="9" t="s">
        <v>6</v>
      </c>
      <c r="B4" s="9" t="str">
        <f>'4_Zuschlagskriterien'!B9</f>
        <v>Nachhaltigkeit</v>
      </c>
      <c r="H4" s="11"/>
    </row>
    <row r="5" spans="1:15" s="12" customFormat="1" ht="9.6" customHeight="1" x14ac:dyDescent="0.3">
      <c r="E5" s="103"/>
      <c r="F5" s="13"/>
      <c r="G5" s="13"/>
    </row>
    <row r="6" spans="1:15" s="12" customFormat="1" ht="16.95" customHeight="1" x14ac:dyDescent="0.3">
      <c r="A6" s="59" t="s">
        <v>3</v>
      </c>
      <c r="B6" s="60"/>
      <c r="C6" s="94">
        <f>'4_Zuschlagskriterien'!C9</f>
        <v>0.4</v>
      </c>
      <c r="D6" s="378" t="s">
        <v>146</v>
      </c>
      <c r="E6" s="379"/>
      <c r="F6" s="379"/>
      <c r="G6" s="379"/>
      <c r="H6" s="379"/>
      <c r="I6" s="379"/>
    </row>
    <row r="7" spans="1:15" s="12" customFormat="1" ht="16.95" customHeight="1" x14ac:dyDescent="0.3">
      <c r="A7" s="371" t="s">
        <v>68</v>
      </c>
      <c r="B7" s="372"/>
      <c r="C7" s="373"/>
      <c r="D7" s="384" t="s">
        <v>101</v>
      </c>
      <c r="E7" s="385"/>
      <c r="F7" s="385"/>
      <c r="G7" s="385"/>
      <c r="H7" s="385"/>
      <c r="L7" s="154"/>
      <c r="M7" s="154"/>
      <c r="N7" s="154"/>
      <c r="O7" s="154"/>
    </row>
    <row r="8" spans="1:15" s="12" customFormat="1" ht="16.95" customHeight="1" x14ac:dyDescent="0.3">
      <c r="A8" s="106" t="s">
        <v>67</v>
      </c>
      <c r="B8" s="107"/>
      <c r="C8" s="93">
        <f>'4_Zuschlagskriterien'!E9</f>
        <v>200</v>
      </c>
      <c r="E8" s="103"/>
      <c r="F8" s="103"/>
      <c r="G8" s="103"/>
      <c r="H8" s="103"/>
      <c r="L8" s="154"/>
      <c r="M8" s="154"/>
      <c r="N8" s="154"/>
      <c r="O8" s="154"/>
    </row>
    <row r="9" spans="1:15" s="12" customFormat="1" ht="12" customHeight="1" x14ac:dyDescent="0.3">
      <c r="H9" s="13"/>
    </row>
    <row r="10" spans="1:15" s="12" customFormat="1" ht="52.2" customHeight="1" x14ac:dyDescent="0.3">
      <c r="A10" s="48"/>
      <c r="B10" s="294" t="s">
        <v>1</v>
      </c>
      <c r="C10" s="135" t="s">
        <v>69</v>
      </c>
      <c r="D10" s="135" t="s">
        <v>102</v>
      </c>
      <c r="E10" s="225" t="s">
        <v>103</v>
      </c>
      <c r="F10" s="275" t="s">
        <v>113</v>
      </c>
      <c r="G10" s="382" t="s">
        <v>85</v>
      </c>
      <c r="H10" s="380" t="s">
        <v>41</v>
      </c>
    </row>
    <row r="11" spans="1:15" s="12" customFormat="1" ht="49.2" customHeight="1" x14ac:dyDescent="0.3">
      <c r="A11" s="15"/>
      <c r="B11" s="296"/>
      <c r="C11" s="104" t="s">
        <v>98</v>
      </c>
      <c r="D11" s="105" t="s">
        <v>99</v>
      </c>
      <c r="E11" s="105" t="s">
        <v>97</v>
      </c>
      <c r="F11" s="105" t="s">
        <v>100</v>
      </c>
      <c r="G11" s="383"/>
      <c r="H11" s="381"/>
    </row>
    <row r="12" spans="1:15" s="12" customFormat="1" ht="15.45" customHeight="1" x14ac:dyDescent="0.3">
      <c r="A12" s="43">
        <v>1</v>
      </c>
      <c r="B12" s="25">
        <f>'0_Offertöffnung'!B10</f>
        <v>0</v>
      </c>
      <c r="C12" s="228"/>
      <c r="D12" s="229"/>
      <c r="E12" s="229"/>
      <c r="F12" s="229"/>
      <c r="G12" s="174" t="str">
        <f t="shared" ref="G12:G23" si="0">IFERROR(ROUND((AVERAGE(C12,D12,E12,F12)),2),"")</f>
        <v/>
      </c>
      <c r="H12" s="181" t="str">
        <f>IFERROR(IF(ISBLANK('0_Offertöffnung'!B10),"",ROUND(G12*$C$6*100,0)),"")</f>
        <v/>
      </c>
    </row>
    <row r="13" spans="1:15" s="12" customFormat="1" ht="15.45" customHeight="1" x14ac:dyDescent="0.3">
      <c r="A13" s="34">
        <v>2</v>
      </c>
      <c r="B13" s="75">
        <f>'0_Offertöffnung'!B11</f>
        <v>0</v>
      </c>
      <c r="C13" s="230"/>
      <c r="D13" s="231"/>
      <c r="E13" s="231"/>
      <c r="F13" s="231"/>
      <c r="G13" s="100" t="str">
        <f t="shared" si="0"/>
        <v/>
      </c>
      <c r="H13" s="182" t="str">
        <f>IFERROR(IF(ISBLANK('0_Offertöffnung'!B11),"",ROUND(G13*$C$6*100,0)),"")</f>
        <v/>
      </c>
    </row>
    <row r="14" spans="1:15" s="12" customFormat="1" ht="15.45" customHeight="1" x14ac:dyDescent="0.3">
      <c r="A14" s="34">
        <v>3</v>
      </c>
      <c r="B14" s="75">
        <f>'0_Offertöffnung'!B12</f>
        <v>0</v>
      </c>
      <c r="C14" s="230"/>
      <c r="D14" s="231"/>
      <c r="E14" s="231"/>
      <c r="F14" s="231"/>
      <c r="G14" s="100" t="str">
        <f t="shared" si="0"/>
        <v/>
      </c>
      <c r="H14" s="182" t="str">
        <f>IFERROR(IF(ISBLANK('0_Offertöffnung'!B12),"",ROUND(G14*$C$6*100,0)),"")</f>
        <v/>
      </c>
    </row>
    <row r="15" spans="1:15" s="12" customFormat="1" ht="15.45" customHeight="1" x14ac:dyDescent="0.3">
      <c r="A15" s="34">
        <v>4</v>
      </c>
      <c r="B15" s="75">
        <f>'0_Offertöffnung'!B13</f>
        <v>0</v>
      </c>
      <c r="C15" s="230"/>
      <c r="D15" s="231"/>
      <c r="E15" s="231"/>
      <c r="F15" s="231"/>
      <c r="G15" s="100" t="str">
        <f t="shared" si="0"/>
        <v/>
      </c>
      <c r="H15" s="182" t="str">
        <f>IFERROR(IF(ISBLANK('0_Offertöffnung'!B13),"",ROUND(G15*$C$6*100,0)),"")</f>
        <v/>
      </c>
    </row>
    <row r="16" spans="1:15" s="12" customFormat="1" ht="15.45" customHeight="1" x14ac:dyDescent="0.3">
      <c r="A16" s="34">
        <v>5</v>
      </c>
      <c r="B16" s="75">
        <f>'0_Offertöffnung'!B14</f>
        <v>0</v>
      </c>
      <c r="C16" s="230"/>
      <c r="D16" s="231"/>
      <c r="E16" s="231"/>
      <c r="F16" s="231"/>
      <c r="G16" s="100" t="str">
        <f t="shared" si="0"/>
        <v/>
      </c>
      <c r="H16" s="182" t="str">
        <f>IFERROR(IF(ISBLANK('0_Offertöffnung'!B14),"",ROUND(G16*$C$6*100,0)),"")</f>
        <v/>
      </c>
    </row>
    <row r="17" spans="1:8" s="12" customFormat="1" ht="15.45" customHeight="1" x14ac:dyDescent="0.3">
      <c r="A17" s="34">
        <v>6</v>
      </c>
      <c r="B17" s="75">
        <f>'0_Offertöffnung'!B15</f>
        <v>0</v>
      </c>
      <c r="C17" s="230"/>
      <c r="D17" s="231"/>
      <c r="E17" s="231"/>
      <c r="F17" s="231"/>
      <c r="G17" s="100" t="str">
        <f t="shared" si="0"/>
        <v/>
      </c>
      <c r="H17" s="182" t="str">
        <f>IFERROR(IF(ISBLANK('0_Offertöffnung'!B15),"",ROUND(G17*$C$6*100,0)),"")</f>
        <v/>
      </c>
    </row>
    <row r="18" spans="1:8" s="12" customFormat="1" ht="15.45" customHeight="1" x14ac:dyDescent="0.3">
      <c r="A18" s="34">
        <v>7</v>
      </c>
      <c r="B18" s="75">
        <f>'0_Offertöffnung'!B16</f>
        <v>0</v>
      </c>
      <c r="C18" s="230"/>
      <c r="D18" s="231"/>
      <c r="E18" s="231"/>
      <c r="F18" s="231"/>
      <c r="G18" s="100" t="str">
        <f t="shared" si="0"/>
        <v/>
      </c>
      <c r="H18" s="182" t="str">
        <f>IFERROR(IF(ISBLANK('0_Offertöffnung'!B16),"",ROUND(G18*$C$6*100,0)),"")</f>
        <v/>
      </c>
    </row>
    <row r="19" spans="1:8" s="12" customFormat="1" ht="15.45" customHeight="1" x14ac:dyDescent="0.3">
      <c r="A19" s="34">
        <v>8</v>
      </c>
      <c r="B19" s="75">
        <f>'0_Offertöffnung'!B17</f>
        <v>0</v>
      </c>
      <c r="C19" s="230"/>
      <c r="D19" s="231"/>
      <c r="E19" s="231"/>
      <c r="F19" s="231"/>
      <c r="G19" s="100" t="str">
        <f t="shared" si="0"/>
        <v/>
      </c>
      <c r="H19" s="182" t="str">
        <f>IFERROR(IF(ISBLANK('0_Offertöffnung'!B17),"",ROUND(G19*$C$6*100,0)),"")</f>
        <v/>
      </c>
    </row>
    <row r="20" spans="1:8" s="12" customFormat="1" ht="15.45" customHeight="1" x14ac:dyDescent="0.3">
      <c r="A20" s="34">
        <v>9</v>
      </c>
      <c r="B20" s="75">
        <f>'0_Offertöffnung'!B18</f>
        <v>0</v>
      </c>
      <c r="C20" s="230"/>
      <c r="D20" s="231"/>
      <c r="E20" s="231"/>
      <c r="F20" s="231"/>
      <c r="G20" s="100" t="str">
        <f t="shared" si="0"/>
        <v/>
      </c>
      <c r="H20" s="182" t="str">
        <f>IFERROR(IF(ISBLANK('0_Offertöffnung'!B18),"",ROUND(G20*$C$6*100,0)),"")</f>
        <v/>
      </c>
    </row>
    <row r="21" spans="1:8" s="12" customFormat="1" ht="15.45" customHeight="1" x14ac:dyDescent="0.3">
      <c r="A21" s="34">
        <v>10</v>
      </c>
      <c r="B21" s="75">
        <f>'0_Offertöffnung'!B19</f>
        <v>0</v>
      </c>
      <c r="C21" s="230"/>
      <c r="D21" s="231"/>
      <c r="E21" s="231"/>
      <c r="F21" s="231"/>
      <c r="G21" s="100" t="str">
        <f t="shared" si="0"/>
        <v/>
      </c>
      <c r="H21" s="182" t="str">
        <f>IFERROR(IF(ISBLANK('0_Offertöffnung'!B19),"",ROUND(G21*$C$6*100,0)),"")</f>
        <v/>
      </c>
    </row>
    <row r="22" spans="1:8" s="12" customFormat="1" ht="15.45" customHeight="1" x14ac:dyDescent="0.3">
      <c r="A22" s="34">
        <v>11</v>
      </c>
      <c r="B22" s="75"/>
      <c r="C22" s="230"/>
      <c r="D22" s="231"/>
      <c r="E22" s="231"/>
      <c r="F22" s="231"/>
      <c r="G22" s="100" t="str">
        <f t="shared" si="0"/>
        <v/>
      </c>
      <c r="H22" s="182" t="str">
        <f>IFERROR(IF(ISBLANK('0_Offertöffnung'!B20),"",ROUND(G22*$C$6*100,0)),"")</f>
        <v/>
      </c>
    </row>
    <row r="23" spans="1:8" s="12" customFormat="1" ht="15.45" customHeight="1" x14ac:dyDescent="0.3">
      <c r="A23" s="35">
        <v>12</v>
      </c>
      <c r="B23" s="76">
        <f>'0_Offertöffnung'!B21</f>
        <v>0</v>
      </c>
      <c r="C23" s="232"/>
      <c r="D23" s="233"/>
      <c r="E23" s="233"/>
      <c r="F23" s="233"/>
      <c r="G23" s="101" t="str">
        <f t="shared" si="0"/>
        <v/>
      </c>
      <c r="H23" s="183" t="str">
        <f>IFERROR(IF(ISBLANK('0_Offertöffnung'!B21),"",ROUND(G23*$C$6*100,0)),"")</f>
        <v/>
      </c>
    </row>
    <row r="24" spans="1:8" s="12" customFormat="1" ht="16.95" customHeight="1" x14ac:dyDescent="0.3">
      <c r="H24" s="13"/>
    </row>
    <row r="25" spans="1:8" s="12" customFormat="1" ht="16.95" customHeight="1" x14ac:dyDescent="0.3">
      <c r="H25" s="13"/>
    </row>
    <row r="26" spans="1:8" s="12" customFormat="1" ht="16.95" customHeight="1" x14ac:dyDescent="0.3">
      <c r="H26" s="13"/>
    </row>
    <row r="27" spans="1:8" s="12" customFormat="1" ht="16.95" customHeight="1" x14ac:dyDescent="0.3">
      <c r="H27" s="13"/>
    </row>
    <row r="28" spans="1:8" s="12" customFormat="1" ht="16.95" customHeight="1" x14ac:dyDescent="0.3">
      <c r="H28" s="13"/>
    </row>
    <row r="29" spans="1:8" s="12" customFormat="1" ht="16.95" customHeight="1" x14ac:dyDescent="0.3">
      <c r="H29" s="13"/>
    </row>
    <row r="30" spans="1:8" s="12" customFormat="1" ht="16.95" customHeight="1" x14ac:dyDescent="0.3">
      <c r="H30" s="13"/>
    </row>
    <row r="31" spans="1:8" s="12" customFormat="1" ht="16.95" customHeight="1" x14ac:dyDescent="0.3">
      <c r="H31" s="13"/>
    </row>
    <row r="32" spans="1:8" s="12" customFormat="1" ht="16.95" customHeight="1" x14ac:dyDescent="0.3">
      <c r="H32" s="13"/>
    </row>
    <row r="33" ht="16.95" customHeight="1" x14ac:dyDescent="0.3"/>
    <row r="34" ht="16.95" customHeight="1" x14ac:dyDescent="0.3"/>
    <row r="35" ht="16.95" customHeight="1" x14ac:dyDescent="0.3"/>
  </sheetData>
  <sheetProtection algorithmName="SHA-512" hashValue="l/D/iz3MQwc9KjNWejMzjclsYD6CknRSG4cSyDwdZmChp7klV7Vyf8O8kU90zMxBo+4igVgajEm2bJQg85N21Q==" saltValue="yDF/6p1YU2qZVh1Oc72TQQ==" spinCount="100000" sheet="1" objects="1" scenarios="1"/>
  <protectedRanges>
    <protectedRange sqref="C12:F23" name="Bereich1"/>
  </protectedRanges>
  <mergeCells count="6">
    <mergeCell ref="D6:I6"/>
    <mergeCell ref="A7:C7"/>
    <mergeCell ref="B10:B11"/>
    <mergeCell ref="H10:H11"/>
    <mergeCell ref="G10:G11"/>
    <mergeCell ref="D7:H7"/>
  </mergeCells>
  <conditionalFormatting sqref="B12:B23">
    <cfRule type="cellIs" dxfId="3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B0E6B43-9AA8-451B-87C8-DE5AE632E885}">
          <x14:formula1>
            <xm:f>Dropdown!$D$2:$D$12</xm:f>
          </x14:formula1>
          <xm:sqref>C12:F23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60AE0-7CFB-4109-BB70-B62C5E0BDA75}">
  <sheetPr>
    <tabColor theme="4" tint="0.79998168889431442"/>
  </sheetPr>
  <dimension ref="A1:M39"/>
  <sheetViews>
    <sheetView view="pageBreakPreview" zoomScale="60" zoomScaleNormal="100" zoomScalePageLayoutView="80" workbookViewId="0">
      <selection activeCell="C8" sqref="C8"/>
    </sheetView>
  </sheetViews>
  <sheetFormatPr baseColWidth="10" defaultColWidth="10.6640625" defaultRowHeight="13.8" x14ac:dyDescent="0.3"/>
  <cols>
    <col min="1" max="1" width="5" style="16" customWidth="1"/>
    <col min="2" max="2" width="32.109375" style="16" customWidth="1"/>
    <col min="3" max="3" width="20.21875" style="16" customWidth="1"/>
    <col min="4" max="4" width="7.5546875" style="16" customWidth="1"/>
    <col min="5" max="5" width="12.5546875" style="16" customWidth="1"/>
    <col min="6" max="7" width="20.21875" style="16" customWidth="1"/>
    <col min="8" max="8" width="25.109375" style="17" customWidth="1"/>
    <col min="9" max="16384" width="10.6640625" style="16"/>
  </cols>
  <sheetData>
    <row r="1" spans="1:13" s="5" customFormat="1" ht="19.95" customHeight="1" x14ac:dyDescent="0.3">
      <c r="A1" s="21" t="str">
        <f>Titelblatt!A7</f>
        <v>Angebotsauswertung Baumeisterarbeiten - Offenes Verfahren</v>
      </c>
      <c r="H1" s="6"/>
    </row>
    <row r="2" spans="1:13" s="5" customFormat="1" ht="19.95" customHeight="1" x14ac:dyDescent="0.3">
      <c r="A2" s="7" t="str">
        <f>Titelblatt!B13</f>
        <v>Teststrasse, Uster</v>
      </c>
      <c r="B2" s="8"/>
      <c r="C2" s="8"/>
      <c r="D2" s="8"/>
      <c r="E2" s="8"/>
      <c r="F2" s="8"/>
      <c r="G2" s="8"/>
      <c r="H2" s="8"/>
    </row>
    <row r="4" spans="1:13" s="10" customFormat="1" ht="15" x14ac:dyDescent="0.3">
      <c r="A4" s="9" t="s">
        <v>7</v>
      </c>
      <c r="B4" s="9" t="str">
        <f>'4_Zuschlagskriterien'!B10</f>
        <v>Schlüsselpersonal</v>
      </c>
      <c r="H4" s="11"/>
    </row>
    <row r="5" spans="1:13" s="12" customFormat="1" ht="14.25" customHeight="1" x14ac:dyDescent="0.3">
      <c r="H5" s="13"/>
    </row>
    <row r="6" spans="1:13" s="12" customFormat="1" ht="16.95" customHeight="1" x14ac:dyDescent="0.3">
      <c r="A6" s="66" t="s">
        <v>3</v>
      </c>
      <c r="B6" s="90"/>
      <c r="C6" s="207">
        <f>'4_Zuschlagskriterien'!C10</f>
        <v>0.1</v>
      </c>
      <c r="E6" s="22" t="s">
        <v>87</v>
      </c>
      <c r="G6" s="103"/>
      <c r="H6" s="103"/>
    </row>
    <row r="7" spans="1:13" s="12" customFormat="1" ht="16.95" customHeight="1" x14ac:dyDescent="0.3">
      <c r="A7" s="371" t="s">
        <v>68</v>
      </c>
      <c r="B7" s="372"/>
      <c r="C7" s="373"/>
      <c r="E7" s="392" t="s">
        <v>86</v>
      </c>
      <c r="F7" s="392"/>
      <c r="G7" s="392"/>
      <c r="H7" s="392"/>
      <c r="J7" s="103"/>
      <c r="K7" s="103"/>
      <c r="L7" s="103"/>
      <c r="M7" s="103"/>
    </row>
    <row r="8" spans="1:13" s="12" customFormat="1" ht="16.95" customHeight="1" x14ac:dyDescent="0.3">
      <c r="A8" s="67" t="s">
        <v>39</v>
      </c>
      <c r="B8" s="91"/>
      <c r="C8" s="93">
        <f>'4_Zuschlagskriterien'!E10</f>
        <v>50</v>
      </c>
      <c r="E8" s="392"/>
      <c r="F8" s="392"/>
      <c r="G8" s="392"/>
      <c r="H8" s="392"/>
      <c r="J8" s="103"/>
      <c r="K8" s="103"/>
      <c r="L8" s="103"/>
      <c r="M8" s="103"/>
    </row>
    <row r="9" spans="1:13" s="12" customFormat="1" ht="20.25" customHeight="1" x14ac:dyDescent="0.3">
      <c r="E9" s="168"/>
      <c r="G9" s="198"/>
      <c r="H9" s="13"/>
      <c r="J9" s="103"/>
      <c r="K9" s="103"/>
      <c r="L9" s="103"/>
      <c r="M9" s="103"/>
    </row>
    <row r="10" spans="1:13" s="12" customFormat="1" ht="56.7" customHeight="1" x14ac:dyDescent="0.3">
      <c r="A10" s="18"/>
      <c r="B10" s="20" t="s">
        <v>1</v>
      </c>
      <c r="C10" s="210" t="s">
        <v>131</v>
      </c>
      <c r="D10" s="395" t="s">
        <v>132</v>
      </c>
      <c r="E10" s="396"/>
      <c r="F10" s="222" t="s">
        <v>133</v>
      </c>
      <c r="G10" s="223" t="s">
        <v>134</v>
      </c>
      <c r="H10" s="224" t="s">
        <v>41</v>
      </c>
      <c r="J10" s="103"/>
      <c r="K10" s="103"/>
      <c r="L10" s="103"/>
      <c r="M10" s="103"/>
    </row>
    <row r="11" spans="1:13" s="12" customFormat="1" ht="16.95" customHeight="1" x14ac:dyDescent="0.3">
      <c r="A11" s="43">
        <v>1</v>
      </c>
      <c r="B11" s="77">
        <f>'0_Offertöffnung'!B10</f>
        <v>0</v>
      </c>
      <c r="C11" s="211"/>
      <c r="D11" s="393"/>
      <c r="E11" s="394"/>
      <c r="F11" s="212"/>
      <c r="G11" s="220" t="str">
        <f t="shared" ref="G11:G22" si="0">IFERROR(ROUND(AVERAGE(C11:F11),2),"")</f>
        <v/>
      </c>
      <c r="H11" s="175" t="str">
        <f>IFERROR(IF(ISBLANK('0_Offertöffnung'!B10),"",ROUND(G11*$C$6*100,0)),"")</f>
        <v/>
      </c>
    </row>
    <row r="12" spans="1:13" s="12" customFormat="1" ht="16.95" customHeight="1" x14ac:dyDescent="0.3">
      <c r="A12" s="34">
        <v>2</v>
      </c>
      <c r="B12" s="75">
        <f>'0_Offertöffnung'!B11</f>
        <v>0</v>
      </c>
      <c r="C12" s="235"/>
      <c r="D12" s="404"/>
      <c r="E12" s="405"/>
      <c r="F12" s="213"/>
      <c r="G12" s="220" t="str">
        <f t="shared" si="0"/>
        <v/>
      </c>
      <c r="H12" s="176" t="str">
        <f>IFERROR(IF(ISBLANK('0_Offertöffnung'!B11),"",ROUND(G12*$C$6*100,0)),"")</f>
        <v/>
      </c>
    </row>
    <row r="13" spans="1:13" s="12" customFormat="1" ht="16.95" customHeight="1" x14ac:dyDescent="0.3">
      <c r="A13" s="34">
        <v>3</v>
      </c>
      <c r="B13" s="75">
        <f>'0_Offertöffnung'!B12</f>
        <v>0</v>
      </c>
      <c r="C13" s="234"/>
      <c r="D13" s="402"/>
      <c r="E13" s="403"/>
      <c r="F13" s="236"/>
      <c r="G13" s="220" t="str">
        <f t="shared" si="0"/>
        <v/>
      </c>
      <c r="H13" s="176" t="str">
        <f>IFERROR(IF(ISBLANK('0_Offertöffnung'!B12),"",ROUND(G13*$C$6*100,0)),"")</f>
        <v/>
      </c>
    </row>
    <row r="14" spans="1:13" s="12" customFormat="1" ht="16.95" customHeight="1" x14ac:dyDescent="0.3">
      <c r="A14" s="34">
        <v>4</v>
      </c>
      <c r="B14" s="75">
        <f>'0_Offertöffnung'!B13</f>
        <v>0</v>
      </c>
      <c r="C14" s="237"/>
      <c r="D14" s="404"/>
      <c r="E14" s="405"/>
      <c r="F14" s="213"/>
      <c r="G14" s="220" t="str">
        <f t="shared" si="0"/>
        <v/>
      </c>
      <c r="H14" s="176" t="str">
        <f>IFERROR(IF(ISBLANK('0_Offertöffnung'!B13),"",ROUND(G14*$C$6*100,0)),"")</f>
        <v/>
      </c>
    </row>
    <row r="15" spans="1:13" s="12" customFormat="1" ht="16.95" customHeight="1" x14ac:dyDescent="0.3">
      <c r="A15" s="34">
        <v>5</v>
      </c>
      <c r="B15" s="75">
        <f>'0_Offertöffnung'!B14</f>
        <v>0</v>
      </c>
      <c r="C15" s="235"/>
      <c r="D15" s="402"/>
      <c r="E15" s="403"/>
      <c r="F15" s="236"/>
      <c r="G15" s="220" t="str">
        <f t="shared" si="0"/>
        <v/>
      </c>
      <c r="H15" s="176" t="str">
        <f>IFERROR(IF(ISBLANK('0_Offertöffnung'!B14),"",ROUND(G15*$C$6*100,0)),"")</f>
        <v/>
      </c>
    </row>
    <row r="16" spans="1:13" s="12" customFormat="1" ht="16.95" customHeight="1" x14ac:dyDescent="0.3">
      <c r="A16" s="34">
        <v>6</v>
      </c>
      <c r="B16" s="75">
        <f>'0_Offertöffnung'!B15</f>
        <v>0</v>
      </c>
      <c r="C16" s="235"/>
      <c r="D16" s="406"/>
      <c r="E16" s="407"/>
      <c r="F16" s="238"/>
      <c r="G16" s="220" t="str">
        <f t="shared" si="0"/>
        <v/>
      </c>
      <c r="H16" s="176" t="str">
        <f>IFERROR(IF(ISBLANK('0_Offertöffnung'!B15),"",ROUND(G16*$C$6*100,0)),"")</f>
        <v/>
      </c>
    </row>
    <row r="17" spans="1:8" s="12" customFormat="1" ht="16.95" customHeight="1" x14ac:dyDescent="0.3">
      <c r="A17" s="34">
        <v>7</v>
      </c>
      <c r="B17" s="75">
        <f>'0_Offertöffnung'!B16</f>
        <v>0</v>
      </c>
      <c r="C17" s="234"/>
      <c r="D17" s="404"/>
      <c r="E17" s="405"/>
      <c r="F17" s="213"/>
      <c r="G17" s="220" t="str">
        <f t="shared" si="0"/>
        <v/>
      </c>
      <c r="H17" s="176" t="str">
        <f>IFERROR(IF(ISBLANK('0_Offertöffnung'!B16),"",ROUND(G17*$C$6*100,0)),"")</f>
        <v/>
      </c>
    </row>
    <row r="18" spans="1:8" s="12" customFormat="1" ht="16.95" customHeight="1" x14ac:dyDescent="0.3">
      <c r="A18" s="34">
        <v>8</v>
      </c>
      <c r="B18" s="75">
        <f>'0_Offertöffnung'!B17</f>
        <v>0</v>
      </c>
      <c r="C18" s="235"/>
      <c r="D18" s="404"/>
      <c r="E18" s="405"/>
      <c r="F18" s="213"/>
      <c r="G18" s="220" t="str">
        <f t="shared" si="0"/>
        <v/>
      </c>
      <c r="H18" s="176" t="str">
        <f>IFERROR(IF(ISBLANK('0_Offertöffnung'!B17),"",ROUND(G18*$C$6*100,0)),"")</f>
        <v/>
      </c>
    </row>
    <row r="19" spans="1:8" s="12" customFormat="1" ht="16.95" customHeight="1" x14ac:dyDescent="0.3">
      <c r="A19" s="34">
        <v>9</v>
      </c>
      <c r="B19" s="75">
        <f>'0_Offertöffnung'!B18</f>
        <v>0</v>
      </c>
      <c r="C19" s="234"/>
      <c r="D19" s="402"/>
      <c r="E19" s="403"/>
      <c r="F19" s="236"/>
      <c r="G19" s="220" t="str">
        <f t="shared" si="0"/>
        <v/>
      </c>
      <c r="H19" s="176" t="str">
        <f>IFERROR(IF(ISBLANK('0_Offertöffnung'!B18),"",ROUND(G19*$C$6*100,0)),"")</f>
        <v/>
      </c>
    </row>
    <row r="20" spans="1:8" s="12" customFormat="1" ht="16.95" customHeight="1" x14ac:dyDescent="0.3">
      <c r="A20" s="34">
        <v>10</v>
      </c>
      <c r="B20" s="75">
        <f>'0_Offertöffnung'!B19</f>
        <v>0</v>
      </c>
      <c r="C20" s="235"/>
      <c r="D20" s="404"/>
      <c r="E20" s="405"/>
      <c r="F20" s="213"/>
      <c r="G20" s="220" t="str">
        <f t="shared" si="0"/>
        <v/>
      </c>
      <c r="H20" s="176" t="str">
        <f>IFERROR(IF(ISBLANK('0_Offertöffnung'!B19),"",ROUND(G20*$C$6*100,0)),"")</f>
        <v/>
      </c>
    </row>
    <row r="21" spans="1:8" s="12" customFormat="1" ht="16.95" customHeight="1" x14ac:dyDescent="0.3">
      <c r="A21" s="34">
        <v>11</v>
      </c>
      <c r="B21" s="75">
        <f>'0_Offertöffnung'!B20</f>
        <v>0</v>
      </c>
      <c r="C21" s="234"/>
      <c r="D21" s="402"/>
      <c r="E21" s="403"/>
      <c r="F21" s="236"/>
      <c r="G21" s="220" t="str">
        <f t="shared" si="0"/>
        <v/>
      </c>
      <c r="H21" s="176" t="str">
        <f>IFERROR(IF(ISBLANK('0_Offertöffnung'!B20),"",ROUND(G21*$C$6*100,0)),"")</f>
        <v/>
      </c>
    </row>
    <row r="22" spans="1:8" s="12" customFormat="1" ht="16.95" customHeight="1" x14ac:dyDescent="0.3">
      <c r="A22" s="35">
        <v>12</v>
      </c>
      <c r="B22" s="76"/>
      <c r="C22" s="279"/>
      <c r="D22" s="400"/>
      <c r="E22" s="401"/>
      <c r="F22" s="280"/>
      <c r="G22" s="221" t="str">
        <f t="shared" si="0"/>
        <v/>
      </c>
      <c r="H22" s="177" t="str">
        <f>IFERROR(IF(ISBLANK('0_Offertöffnung'!B21),"",ROUND(G22*$C$6*100,0)),"")</f>
        <v/>
      </c>
    </row>
    <row r="23" spans="1:8" s="12" customFormat="1" ht="16.95" customHeight="1" x14ac:dyDescent="0.3">
      <c r="H23" s="13"/>
    </row>
    <row r="24" spans="1:8" s="12" customFormat="1" ht="16.95" customHeight="1" x14ac:dyDescent="0.3">
      <c r="H24" s="13"/>
    </row>
    <row r="25" spans="1:8" s="12" customFormat="1" ht="16.95" customHeight="1" x14ac:dyDescent="0.3">
      <c r="A25" s="9" t="s">
        <v>95</v>
      </c>
      <c r="H25" s="13"/>
    </row>
    <row r="26" spans="1:8" s="12" customFormat="1" ht="16.95" customHeight="1" x14ac:dyDescent="0.3">
      <c r="H26" s="13"/>
    </row>
    <row r="27" spans="1:8" x14ac:dyDescent="0.3">
      <c r="A27" s="217"/>
      <c r="B27" s="195" t="s">
        <v>1</v>
      </c>
      <c r="C27" s="218"/>
      <c r="D27" s="218"/>
      <c r="E27" s="218"/>
      <c r="F27" s="218"/>
      <c r="G27" s="218"/>
      <c r="H27" s="219"/>
    </row>
    <row r="28" spans="1:8" ht="32.549999999999997" customHeight="1" x14ac:dyDescent="0.3">
      <c r="A28" s="276">
        <v>1</v>
      </c>
      <c r="B28" s="216">
        <f>B11</f>
        <v>0</v>
      </c>
      <c r="C28" s="397" t="s">
        <v>144</v>
      </c>
      <c r="D28" s="398"/>
      <c r="E28" s="398"/>
      <c r="F28" s="398"/>
      <c r="G28" s="398"/>
      <c r="H28" s="399"/>
    </row>
    <row r="29" spans="1:8" ht="32.549999999999997" customHeight="1" x14ac:dyDescent="0.3">
      <c r="A29" s="214">
        <v>2</v>
      </c>
      <c r="B29" s="215">
        <f>B12</f>
        <v>0</v>
      </c>
      <c r="C29" s="386" t="s">
        <v>144</v>
      </c>
      <c r="D29" s="387"/>
      <c r="E29" s="387"/>
      <c r="F29" s="387"/>
      <c r="G29" s="387"/>
      <c r="H29" s="388"/>
    </row>
    <row r="30" spans="1:8" ht="32.549999999999997" customHeight="1" x14ac:dyDescent="0.3">
      <c r="A30" s="214">
        <v>3</v>
      </c>
      <c r="B30" s="215">
        <f t="shared" ref="B30:B39" si="1">B13</f>
        <v>0</v>
      </c>
      <c r="C30" s="386" t="s">
        <v>144</v>
      </c>
      <c r="D30" s="387"/>
      <c r="E30" s="387"/>
      <c r="F30" s="387"/>
      <c r="G30" s="387"/>
      <c r="H30" s="388"/>
    </row>
    <row r="31" spans="1:8" ht="32.549999999999997" customHeight="1" x14ac:dyDescent="0.3">
      <c r="A31" s="214">
        <v>4</v>
      </c>
      <c r="B31" s="215">
        <f t="shared" si="1"/>
        <v>0</v>
      </c>
      <c r="C31" s="386" t="s">
        <v>144</v>
      </c>
      <c r="D31" s="387"/>
      <c r="E31" s="387"/>
      <c r="F31" s="387"/>
      <c r="G31" s="387"/>
      <c r="H31" s="388"/>
    </row>
    <row r="32" spans="1:8" ht="32.549999999999997" customHeight="1" x14ac:dyDescent="0.3">
      <c r="A32" s="214">
        <v>5</v>
      </c>
      <c r="B32" s="215">
        <f t="shared" si="1"/>
        <v>0</v>
      </c>
      <c r="C32" s="386" t="s">
        <v>144</v>
      </c>
      <c r="D32" s="387"/>
      <c r="E32" s="387"/>
      <c r="F32" s="387"/>
      <c r="G32" s="387"/>
      <c r="H32" s="388"/>
    </row>
    <row r="33" spans="1:8" ht="32.549999999999997" customHeight="1" x14ac:dyDescent="0.3">
      <c r="A33" s="214">
        <v>6</v>
      </c>
      <c r="B33" s="215">
        <f t="shared" si="1"/>
        <v>0</v>
      </c>
      <c r="C33" s="386" t="s">
        <v>144</v>
      </c>
      <c r="D33" s="387"/>
      <c r="E33" s="387"/>
      <c r="F33" s="387"/>
      <c r="G33" s="387"/>
      <c r="H33" s="388"/>
    </row>
    <row r="34" spans="1:8" ht="32.549999999999997" customHeight="1" x14ac:dyDescent="0.3">
      <c r="A34" s="214">
        <v>7</v>
      </c>
      <c r="B34" s="215">
        <f t="shared" si="1"/>
        <v>0</v>
      </c>
      <c r="C34" s="386" t="s">
        <v>144</v>
      </c>
      <c r="D34" s="387"/>
      <c r="E34" s="387"/>
      <c r="F34" s="387"/>
      <c r="G34" s="387"/>
      <c r="H34" s="388"/>
    </row>
    <row r="35" spans="1:8" ht="32.549999999999997" customHeight="1" x14ac:dyDescent="0.3">
      <c r="A35" s="214">
        <v>8</v>
      </c>
      <c r="B35" s="215">
        <f t="shared" si="1"/>
        <v>0</v>
      </c>
      <c r="C35" s="386" t="s">
        <v>144</v>
      </c>
      <c r="D35" s="387"/>
      <c r="E35" s="387"/>
      <c r="F35" s="387"/>
      <c r="G35" s="387"/>
      <c r="H35" s="388"/>
    </row>
    <row r="36" spans="1:8" ht="32.549999999999997" customHeight="1" x14ac:dyDescent="0.3">
      <c r="A36" s="214">
        <v>9</v>
      </c>
      <c r="B36" s="215">
        <f t="shared" si="1"/>
        <v>0</v>
      </c>
      <c r="C36" s="386" t="s">
        <v>144</v>
      </c>
      <c r="D36" s="387"/>
      <c r="E36" s="387"/>
      <c r="F36" s="387"/>
      <c r="G36" s="387"/>
      <c r="H36" s="388"/>
    </row>
    <row r="37" spans="1:8" ht="32.549999999999997" customHeight="1" x14ac:dyDescent="0.3">
      <c r="A37" s="214">
        <v>10</v>
      </c>
      <c r="B37" s="215">
        <f t="shared" si="1"/>
        <v>0</v>
      </c>
      <c r="C37" s="386" t="s">
        <v>144</v>
      </c>
      <c r="D37" s="387"/>
      <c r="E37" s="387"/>
      <c r="F37" s="387"/>
      <c r="G37" s="387"/>
      <c r="H37" s="388"/>
    </row>
    <row r="38" spans="1:8" ht="32.549999999999997" customHeight="1" x14ac:dyDescent="0.3">
      <c r="A38" s="214">
        <v>11</v>
      </c>
      <c r="B38" s="215">
        <f t="shared" si="1"/>
        <v>0</v>
      </c>
      <c r="C38" s="386" t="s">
        <v>144</v>
      </c>
      <c r="D38" s="387"/>
      <c r="E38" s="387"/>
      <c r="F38" s="387"/>
      <c r="G38" s="387"/>
      <c r="H38" s="388"/>
    </row>
    <row r="39" spans="1:8" ht="32.549999999999997" customHeight="1" x14ac:dyDescent="0.3">
      <c r="A39" s="277">
        <v>12</v>
      </c>
      <c r="B39" s="95">
        <f t="shared" si="1"/>
        <v>0</v>
      </c>
      <c r="C39" s="389" t="s">
        <v>144</v>
      </c>
      <c r="D39" s="390"/>
      <c r="E39" s="390"/>
      <c r="F39" s="390"/>
      <c r="G39" s="390"/>
      <c r="H39" s="391"/>
    </row>
  </sheetData>
  <sheetProtection algorithmName="SHA-512" hashValue="iFgm/uxn0UYBdJCKU/ywydnLREMxB4rUSHz5d8BD4mMlkP/9CYmLGdjFcS30LOQi82o5FqzGIVe7GRfARwAARQ==" saltValue="IXNJACXmDBuc4sAOla/nPA==" spinCount="100000" sheet="1" objects="1" scenarios="1"/>
  <protectedRanges>
    <protectedRange sqref="C11:F22" name="Bereich1"/>
  </protectedRanges>
  <mergeCells count="27">
    <mergeCell ref="D22:E22"/>
    <mergeCell ref="D15:E15"/>
    <mergeCell ref="D14:E14"/>
    <mergeCell ref="D13:E13"/>
    <mergeCell ref="D12:E12"/>
    <mergeCell ref="D21:E21"/>
    <mergeCell ref="D20:E20"/>
    <mergeCell ref="D19:E19"/>
    <mergeCell ref="D18:E18"/>
    <mergeCell ref="D17:E17"/>
    <mergeCell ref="D16:E16"/>
    <mergeCell ref="C36:H36"/>
    <mergeCell ref="C37:H37"/>
    <mergeCell ref="C38:H38"/>
    <mergeCell ref="C39:H39"/>
    <mergeCell ref="A7:C7"/>
    <mergeCell ref="E7:H8"/>
    <mergeCell ref="C31:H31"/>
    <mergeCell ref="C32:H32"/>
    <mergeCell ref="C33:H33"/>
    <mergeCell ref="C34:H34"/>
    <mergeCell ref="C35:H35"/>
    <mergeCell ref="D11:E11"/>
    <mergeCell ref="D10:E10"/>
    <mergeCell ref="C28:H28"/>
    <mergeCell ref="C29:H29"/>
    <mergeCell ref="C30:H30"/>
  </mergeCells>
  <conditionalFormatting sqref="B11:B22">
    <cfRule type="cellIs" dxfId="2" priority="3" operator="equal">
      <formula>0</formula>
    </cfRule>
  </conditionalFormatting>
  <conditionalFormatting sqref="B28:B39">
    <cfRule type="cellIs" dxfId="1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01.02.2024
Version: 4.1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E4F5362-2753-43AF-8E17-6094A7EF4C1C}">
          <x14:formula1>
            <xm:f>Dropdown!$C$2:$C$7</xm:f>
          </x14:formula1>
          <xm:sqref>F11:F22 C11:D22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Titelblatt</vt:lpstr>
      <vt:lpstr>0_Offertöffnung</vt:lpstr>
      <vt:lpstr>1_Formelles</vt:lpstr>
      <vt:lpstr>2_Vollständigk.</vt:lpstr>
      <vt:lpstr>3_Eignungskriterien</vt:lpstr>
      <vt:lpstr>4_Zuschlagskriterien</vt:lpstr>
      <vt:lpstr>ZK1_Preis</vt:lpstr>
      <vt:lpstr>ZK2_Nachhaltigkeit</vt:lpstr>
      <vt:lpstr>ZK3_Schlüsselpersonal</vt:lpstr>
      <vt:lpstr>ZK4_Lernende</vt:lpstr>
      <vt:lpstr>Dropdown</vt:lpstr>
    </vt:vector>
  </TitlesOfParts>
  <Company>murer-bpm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Murer</dc:creator>
  <dc:description>Verfasser / Urheber: murer-bpm GmbH</dc:description>
  <cp:lastModifiedBy>Andre Murer</cp:lastModifiedBy>
  <cp:lastPrinted>2024-02-01T12:08:56Z</cp:lastPrinted>
  <dcterms:created xsi:type="dcterms:W3CDTF">2021-11-24T13:52:43Z</dcterms:created>
  <dcterms:modified xsi:type="dcterms:W3CDTF">2024-02-01T12:09:03Z</dcterms:modified>
</cp:coreProperties>
</file>