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re\kDrive2\4_bpm-archiv\01_Kunden\1_Uster\3_BU-SUBMISSION\2_EINLAD-VERF_V1.0_20240131\1_EV_BU-Subm_Vorl_V1.0_20240131\Auswertung\"/>
    </mc:Choice>
  </mc:AlternateContent>
  <xr:revisionPtr revIDLastSave="0" documentId="13_ncr:1_{E04A34B7-AAD5-4B7C-A87F-A4CC36E2774A}" xr6:coauthVersionLast="47" xr6:coauthVersionMax="47" xr10:uidLastSave="{00000000-0000-0000-0000-000000000000}"/>
  <bookViews>
    <workbookView xWindow="-108" yWindow="-108" windowWidth="23256" windowHeight="12456" tabRatio="936" xr2:uid="{BD2F2D28-F314-45F8-A0F8-80F3F24EB249}"/>
  </bookViews>
  <sheets>
    <sheet name="Titelblatt" sheetId="16" r:id="rId1"/>
    <sheet name="0_Offertöffnung" sheetId="1" r:id="rId2"/>
    <sheet name="1_Formelles" sheetId="2" r:id="rId3"/>
    <sheet name="2_Vollständigk." sheetId="4" r:id="rId4"/>
    <sheet name="3_Eignungskriterien" sheetId="11" r:id="rId5"/>
    <sheet name="4_Zuschlagskriterien" sheetId="6" r:id="rId6"/>
    <sheet name="ZK1_Preis" sheetId="5" r:id="rId7"/>
    <sheet name="ZK2_Nachhaltigkeit" sheetId="7" r:id="rId8"/>
    <sheet name="ZK3_Lernende" sheetId="9" r:id="rId9"/>
    <sheet name="Dropdown" sheetId="3" r:id="rId10"/>
  </sheets>
  <definedNames>
    <definedName name="_xlnm.Print_Area" localSheetId="7">ZK2_Nachhaltigkeit!$A$1:$F$23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F15" i="5"/>
  <c r="D10" i="1"/>
  <c r="E13" i="7"/>
  <c r="E14" i="7"/>
  <c r="E15" i="7"/>
  <c r="E16" i="7"/>
  <c r="E17" i="7"/>
  <c r="E18" i="7"/>
  <c r="E19" i="7"/>
  <c r="E20" i="7"/>
  <c r="E21" i="7"/>
  <c r="E22" i="7"/>
  <c r="E23" i="7"/>
  <c r="E12" i="7"/>
  <c r="E16" i="6"/>
  <c r="E17" i="6"/>
  <c r="E18" i="6"/>
  <c r="E19" i="6"/>
  <c r="E21" i="6"/>
  <c r="E22" i="6"/>
  <c r="E23" i="6"/>
  <c r="E24" i="6"/>
  <c r="E25" i="6"/>
  <c r="E26" i="6"/>
  <c r="C8" i="9"/>
  <c r="C6" i="9"/>
  <c r="F13" i="7"/>
  <c r="D11" i="1"/>
  <c r="D12" i="1"/>
  <c r="D13" i="1"/>
  <c r="D14" i="1"/>
  <c r="D16" i="1"/>
  <c r="D17" i="1"/>
  <c r="D18" i="1"/>
  <c r="D19" i="1"/>
  <c r="D20" i="1"/>
  <c r="D21" i="1"/>
  <c r="C10" i="5"/>
  <c r="D24" i="5" s="1"/>
  <c r="F24" i="5" s="1"/>
  <c r="C13" i="5"/>
  <c r="A1" i="9"/>
  <c r="A1" i="7"/>
  <c r="A1" i="5"/>
  <c r="A1" i="6"/>
  <c r="A1" i="11"/>
  <c r="A1" i="4"/>
  <c r="A1" i="2"/>
  <c r="A1" i="1"/>
  <c r="F15" i="7"/>
  <c r="D18" i="6" s="1"/>
  <c r="M17" i="9"/>
  <c r="C24" i="5"/>
  <c r="C14" i="5"/>
  <c r="C15" i="5"/>
  <c r="C16" i="5"/>
  <c r="C17" i="5"/>
  <c r="C18" i="5"/>
  <c r="C19" i="5"/>
  <c r="C20" i="5"/>
  <c r="C21" i="5"/>
  <c r="C22" i="5"/>
  <c r="C23" i="5"/>
  <c r="C11" i="6"/>
  <c r="A2" i="2"/>
  <c r="A2" i="4"/>
  <c r="A2" i="11"/>
  <c r="A2" i="6"/>
  <c r="A2" i="5"/>
  <c r="A2" i="7"/>
  <c r="A2" i="9"/>
  <c r="A2" i="1"/>
  <c r="E8" i="6"/>
  <c r="C8" i="5" s="1"/>
  <c r="E9" i="6"/>
  <c r="C8" i="7" s="1"/>
  <c r="E10" i="6"/>
  <c r="B7" i="2"/>
  <c r="B16" i="9"/>
  <c r="B17" i="9"/>
  <c r="B18" i="9"/>
  <c r="B19" i="9"/>
  <c r="B20" i="9"/>
  <c r="B21" i="9"/>
  <c r="B22" i="9"/>
  <c r="B23" i="9"/>
  <c r="B24" i="9"/>
  <c r="B25" i="9"/>
  <c r="B26" i="9"/>
  <c r="B15" i="9"/>
  <c r="C6" i="5"/>
  <c r="B16" i="6"/>
  <c r="B17" i="6"/>
  <c r="B18" i="6"/>
  <c r="B19" i="6"/>
  <c r="B20" i="6"/>
  <c r="B21" i="6"/>
  <c r="B22" i="6"/>
  <c r="B23" i="6"/>
  <c r="B24" i="6"/>
  <c r="B25" i="6"/>
  <c r="B26" i="6"/>
  <c r="B15" i="6"/>
  <c r="E14" i="6"/>
  <c r="D14" i="6"/>
  <c r="C14" i="6"/>
  <c r="B16" i="11"/>
  <c r="B17" i="11"/>
  <c r="B18" i="11"/>
  <c r="B19" i="11"/>
  <c r="B20" i="11"/>
  <c r="B21" i="11"/>
  <c r="B22" i="11"/>
  <c r="B23" i="11"/>
  <c r="B24" i="11"/>
  <c r="B25" i="11"/>
  <c r="B26" i="11"/>
  <c r="B15" i="11"/>
  <c r="M19" i="9"/>
  <c r="C6" i="7"/>
  <c r="F14" i="7" s="1"/>
  <c r="D17" i="6" s="1"/>
  <c r="B4" i="5"/>
  <c r="B4" i="7"/>
  <c r="B23" i="7"/>
  <c r="B22" i="7"/>
  <c r="B21" i="7"/>
  <c r="B20" i="7"/>
  <c r="B19" i="7"/>
  <c r="B18" i="7"/>
  <c r="B17" i="7"/>
  <c r="B16" i="7"/>
  <c r="B15" i="7"/>
  <c r="B14" i="7"/>
  <c r="B13" i="7"/>
  <c r="B12" i="7"/>
  <c r="B24" i="5"/>
  <c r="B23" i="5"/>
  <c r="B22" i="5"/>
  <c r="B21" i="5"/>
  <c r="B20" i="5"/>
  <c r="B19" i="5"/>
  <c r="B18" i="5"/>
  <c r="B17" i="5"/>
  <c r="B16" i="5"/>
  <c r="B15" i="5"/>
  <c r="B14" i="5"/>
  <c r="B13" i="5"/>
  <c r="B21" i="4"/>
  <c r="B20" i="4"/>
  <c r="B19" i="4"/>
  <c r="B18" i="4"/>
  <c r="B17" i="4"/>
  <c r="B16" i="4"/>
  <c r="B15" i="4"/>
  <c r="B14" i="4"/>
  <c r="B13" i="4"/>
  <c r="B12" i="4"/>
  <c r="B11" i="4"/>
  <c r="B10" i="4"/>
  <c r="B8" i="2"/>
  <c r="B9" i="2"/>
  <c r="B10" i="2"/>
  <c r="B11" i="2"/>
  <c r="B12" i="2"/>
  <c r="B13" i="2"/>
  <c r="B14" i="2"/>
  <c r="B15" i="2"/>
  <c r="B16" i="2"/>
  <c r="B17" i="2"/>
  <c r="B18" i="2"/>
  <c r="D18" i="5" l="1"/>
  <c r="F18" i="5" s="1"/>
  <c r="G18" i="5" s="1"/>
  <c r="C20" i="6" s="1"/>
  <c r="D22" i="5"/>
  <c r="F22" i="5" s="1"/>
  <c r="G22" i="5" s="1"/>
  <c r="C24" i="6" s="1"/>
  <c r="D21" i="5"/>
  <c r="F21" i="5" s="1"/>
  <c r="G21" i="5" s="1"/>
  <c r="C23" i="6" s="1"/>
  <c r="D16" i="5"/>
  <c r="F16" i="5" s="1"/>
  <c r="G16" i="5" s="1"/>
  <c r="C18" i="6" s="1"/>
  <c r="G24" i="5"/>
  <c r="C26" i="6" s="1"/>
  <c r="D23" i="5"/>
  <c r="F23" i="5" s="1"/>
  <c r="G23" i="5" s="1"/>
  <c r="C25" i="6" s="1"/>
  <c r="D14" i="5"/>
  <c r="F14" i="5" s="1"/>
  <c r="G14" i="5" s="1"/>
  <c r="C16" i="6" s="1"/>
  <c r="D13" i="5"/>
  <c r="F13" i="5" s="1"/>
  <c r="G13" i="5" s="1"/>
  <c r="C15" i="6" s="1"/>
  <c r="D20" i="5"/>
  <c r="F20" i="5" s="1"/>
  <c r="G20" i="5" s="1"/>
  <c r="C22" i="6" s="1"/>
  <c r="D17" i="5"/>
  <c r="F17" i="5" s="1"/>
  <c r="G17" i="5" s="1"/>
  <c r="C19" i="6" s="1"/>
  <c r="D19" i="5"/>
  <c r="F19" i="5" s="1"/>
  <c r="G19" i="5" s="1"/>
  <c r="C21" i="6" s="1"/>
  <c r="D15" i="5"/>
  <c r="G15" i="5" s="1"/>
  <c r="C17" i="6" s="1"/>
  <c r="M26" i="9"/>
  <c r="M22" i="9"/>
  <c r="I22" i="6" s="1"/>
  <c r="M15" i="9"/>
  <c r="F23" i="7"/>
  <c r="D26" i="6" s="1"/>
  <c r="F19" i="7"/>
  <c r="D22" i="6" s="1"/>
  <c r="D16" i="6"/>
  <c r="F17" i="7"/>
  <c r="D20" i="6" s="1"/>
  <c r="F21" i="7"/>
  <c r="D24" i="6" s="1"/>
  <c r="M21" i="9"/>
  <c r="M18" i="9"/>
  <c r="I18" i="6" s="1"/>
  <c r="M16" i="9"/>
  <c r="I16" i="6" s="1"/>
  <c r="J16" i="6" s="1"/>
  <c r="M25" i="9"/>
  <c r="F20" i="7"/>
  <c r="D23" i="6" s="1"/>
  <c r="F16" i="7"/>
  <c r="D19" i="6" s="1"/>
  <c r="F12" i="7"/>
  <c r="D15" i="6" s="1"/>
  <c r="F22" i="7"/>
  <c r="D25" i="6" s="1"/>
  <c r="F18" i="7"/>
  <c r="D21" i="6" s="1"/>
  <c r="I17" i="6"/>
  <c r="E11" i="6"/>
  <c r="M24" i="9"/>
  <c r="M20" i="9"/>
  <c r="E20" i="6" s="1"/>
  <c r="M23" i="9"/>
  <c r="E15" i="6" l="1"/>
  <c r="I15" i="6" s="1"/>
  <c r="I26" i="6"/>
  <c r="I19" i="6"/>
  <c r="I24" i="6"/>
  <c r="I25" i="6"/>
  <c r="I23" i="6"/>
  <c r="I21" i="6"/>
  <c r="I20" i="6"/>
  <c r="J15" i="6" l="1"/>
  <c r="J19" i="6"/>
  <c r="J24" i="6"/>
  <c r="J20" i="6"/>
  <c r="J26" i="6"/>
  <c r="J21" i="6"/>
  <c r="J22" i="6"/>
  <c r="J25" i="6"/>
  <c r="J23" i="6"/>
  <c r="J17" i="6"/>
  <c r="J18" i="6"/>
</calcChain>
</file>

<file path=xl/sharedStrings.xml><?xml version="1.0" encoding="utf-8"?>
<sst xmlns="http://schemas.openxmlformats.org/spreadsheetml/2006/main" count="158" uniqueCount="130">
  <si>
    <t>Offertöffnung durchgeführt am</t>
  </si>
  <si>
    <t>Unternehmer</t>
  </si>
  <si>
    <t>Noten</t>
  </si>
  <si>
    <t>Gewichtung</t>
  </si>
  <si>
    <t>ZK1</t>
  </si>
  <si>
    <t>Preis</t>
  </si>
  <si>
    <t>ZK2</t>
  </si>
  <si>
    <t>ZK3</t>
  </si>
  <si>
    <t>Nachhaltigkeit</t>
  </si>
  <si>
    <t>Zuschlagskriterien</t>
  </si>
  <si>
    <t>Formelle Prüfung</t>
  </si>
  <si>
    <t>Vollständigkeit</t>
  </si>
  <si>
    <t>Eignungskriterien / Eignungsnachweise</t>
  </si>
  <si>
    <t>Selbstdeklaration</t>
  </si>
  <si>
    <t>Eignung</t>
  </si>
  <si>
    <t>G1</t>
  </si>
  <si>
    <t>Ausgefülltes Leistungsverzeichnis</t>
  </si>
  <si>
    <t>Datum:</t>
  </si>
  <si>
    <t>Projekt:</t>
  </si>
  <si>
    <t>Weiterbearbeitung</t>
  </si>
  <si>
    <r>
      <t xml:space="preserve">Bemerkungen 
</t>
    </r>
    <r>
      <rPr>
        <sz val="10"/>
        <color theme="1"/>
        <rFont val="Tahoma"/>
        <family val="2"/>
      </rPr>
      <t>(bei Nichterfüllung resp. Nein)</t>
    </r>
  </si>
  <si>
    <t>Termingerechter Eingang</t>
  </si>
  <si>
    <t>Korrekte Adresse der Ausschreibenden Stelle</t>
  </si>
  <si>
    <t>Angebote - Übertrag aus offiziellem Offertöffnungsprotokoll</t>
  </si>
  <si>
    <t>Eignungskriterien</t>
  </si>
  <si>
    <t>J/N</t>
  </si>
  <si>
    <t>Zuschlagskriterien und Bewertung</t>
  </si>
  <si>
    <t>nicht erfüllt</t>
  </si>
  <si>
    <t>Formel für die Notenberechnung</t>
  </si>
  <si>
    <t>Note X =</t>
  </si>
  <si>
    <t>tiefstes Angebot + Preisspanne (CHF) - beurteiltes Angebot</t>
  </si>
  <si>
    <t>Preisspanne (CHF)</t>
  </si>
  <si>
    <t>Berechnung Bewertungspunkte (BP)</t>
  </si>
  <si>
    <r>
      <t>BP</t>
    </r>
    <r>
      <rPr>
        <vertAlign val="subscript"/>
        <sz val="10"/>
        <color theme="1"/>
        <rFont val="Tahoma"/>
        <family val="2"/>
      </rPr>
      <t>max</t>
    </r>
    <r>
      <rPr>
        <sz val="10"/>
        <color theme="1"/>
        <rFont val="Tahoma"/>
        <family val="2"/>
      </rPr>
      <t xml:space="preserve"> = Maximalnote x 100 (%)</t>
    </r>
  </si>
  <si>
    <r>
      <t>Maximale Bewertungspunktzahl (BP</t>
    </r>
    <r>
      <rPr>
        <b/>
        <vertAlign val="subscript"/>
        <sz val="10"/>
        <color theme="1"/>
        <rFont val="Tahoma"/>
        <family val="2"/>
      </rPr>
      <t>max</t>
    </r>
    <r>
      <rPr>
        <b/>
        <sz val="10"/>
        <color theme="1"/>
        <rFont val="Tahoma"/>
        <family val="2"/>
      </rPr>
      <t>)</t>
    </r>
  </si>
  <si>
    <t>Bewertungspunkte (BP)</t>
  </si>
  <si>
    <t>Bewertungspunkte
(BP)</t>
  </si>
  <si>
    <t>Bemerkung</t>
  </si>
  <si>
    <t>Punkte</t>
  </si>
  <si>
    <t>Bewertungsübersicht Zuschlagskriterien und Bewertung</t>
  </si>
  <si>
    <t>Ausbildung von Lernenden</t>
  </si>
  <si>
    <t>J</t>
  </si>
  <si>
    <t>N</t>
  </si>
  <si>
    <t>Note 1</t>
  </si>
  <si>
    <t>Note 0</t>
  </si>
  <si>
    <t>Note 2</t>
  </si>
  <si>
    <t>Note 3</t>
  </si>
  <si>
    <t>Note 4</t>
  </si>
  <si>
    <t>Note 5</t>
  </si>
  <si>
    <t>Verhältnisse</t>
  </si>
  <si>
    <t>Rang</t>
  </si>
  <si>
    <t>erfüllt</t>
  </si>
  <si>
    <r>
      <t xml:space="preserve">Preisspanne </t>
    </r>
    <r>
      <rPr>
        <sz val="10"/>
        <color theme="1"/>
        <rFont val="Tahoma"/>
        <family val="2"/>
      </rPr>
      <t>(50% des tiefsten Angebots)</t>
    </r>
  </si>
  <si>
    <t>Berechnung</t>
  </si>
  <si>
    <t>Verhältnis 
Lernende / Belegschaft in %</t>
  </si>
  <si>
    <r>
      <t xml:space="preserve">Note X
</t>
    </r>
    <r>
      <rPr>
        <b/>
        <sz val="8"/>
        <rFont val="Tahoma"/>
        <family val="2"/>
      </rPr>
      <t>Preis</t>
    </r>
  </si>
  <si>
    <r>
      <t>Angebot bereinigt</t>
    </r>
    <r>
      <rPr>
        <sz val="10"/>
        <color theme="1"/>
        <rFont val="Tahoma"/>
        <family val="2"/>
      </rPr>
      <t>, 
netto inkl. MwSt.</t>
    </r>
  </si>
  <si>
    <t>Keine Abänderungen der Ausschreibungsbedingungen</t>
  </si>
  <si>
    <t>Total Bewertungsp.</t>
  </si>
  <si>
    <t>x Maximalnote (5)</t>
  </si>
  <si>
    <r>
      <t>Maximale Bewertungspunkte (BP</t>
    </r>
    <r>
      <rPr>
        <b/>
        <vertAlign val="subscript"/>
        <sz val="10"/>
        <color theme="1"/>
        <rFont val="Tahoma"/>
        <family val="2"/>
      </rPr>
      <t>max</t>
    </r>
    <r>
      <rPr>
        <b/>
        <sz val="10"/>
        <color theme="1"/>
        <rFont val="Tahoma"/>
        <family val="2"/>
      </rPr>
      <t>)</t>
    </r>
  </si>
  <si>
    <r>
      <t>Benotung 0-5</t>
    </r>
    <r>
      <rPr>
        <sz val="10"/>
        <color theme="1"/>
        <rFont val="Tahoma"/>
        <family val="2"/>
      </rPr>
      <t xml:space="preserve"> (Beschrieb Ausschreibungsdokument)</t>
    </r>
  </si>
  <si>
    <t>Eine Antwort "nein" in der Selbstdeklaration beudetet Ausschluss des Anbietenden</t>
  </si>
  <si>
    <t>Notwendige rechtsgültige Unterschriften vorhanden</t>
  </si>
  <si>
    <t>BP = Note x Gewichtung (%), gerundet auf ganze Zahlen</t>
  </si>
  <si>
    <r>
      <t xml:space="preserve">Name und Adresse </t>
    </r>
    <r>
      <rPr>
        <sz val="10"/>
        <rFont val="Tahoma"/>
        <family val="2"/>
      </rPr>
      <t>(federführendes Unternehmen)</t>
    </r>
  </si>
  <si>
    <t>Beschrieb</t>
  </si>
  <si>
    <t>Legende:</t>
  </si>
  <si>
    <t>EK 1</t>
  </si>
  <si>
    <t>EK 2</t>
  </si>
  <si>
    <t>EK 3</t>
  </si>
  <si>
    <r>
      <rPr>
        <b/>
        <sz val="10"/>
        <rFont val="Tahoma"/>
        <family val="2"/>
      </rPr>
      <t>Notengebung X:</t>
    </r>
    <r>
      <rPr>
        <sz val="10"/>
        <rFont val="Tahoma"/>
        <family val="2"/>
      </rPr>
      <t xml:space="preserve"> Noten werden auf 2 Stellen nach dem Komma gerundet.</t>
    </r>
  </si>
  <si>
    <t>Eingabetermin (bis 16.00 Uhr)</t>
  </si>
  <si>
    <r>
      <t xml:space="preserve">Gesamtnote
(Mittelwert)
</t>
    </r>
    <r>
      <rPr>
        <b/>
        <sz val="8"/>
        <color theme="1"/>
        <rFont val="Tahoma"/>
        <family val="2"/>
      </rPr>
      <t xml:space="preserve">
Nachhaltigkeit</t>
    </r>
  </si>
  <si>
    <r>
      <t>Angebot*</t>
    </r>
    <r>
      <rPr>
        <sz val="10"/>
        <color theme="1"/>
        <rFont val="Tahoma"/>
        <family val="2"/>
      </rPr>
      <t>, netto inkl. MwSt.</t>
    </r>
  </si>
  <si>
    <r>
      <t>Angebot bereinigt**</t>
    </r>
    <r>
      <rPr>
        <sz val="10"/>
        <color theme="1"/>
        <rFont val="Tahoma"/>
        <family val="2"/>
      </rPr>
      <t>, netto inkl. MwSt.</t>
    </r>
  </si>
  <si>
    <t xml:space="preserve">*«Angebot» ausfüllen. </t>
  </si>
  <si>
    <t>Hinweis:</t>
  </si>
  <si>
    <t>Tiefstes Angebot (von Hand eingeben)</t>
  </si>
  <si>
    <r>
      <t xml:space="preserve">Notengebung: </t>
    </r>
    <r>
      <rPr>
        <sz val="10"/>
        <color theme="1"/>
        <rFont val="Tahoma"/>
        <family val="2"/>
      </rPr>
      <t>Es werden ganze Noten vergeben.</t>
    </r>
  </si>
  <si>
    <t>** «Angebot bereinigt» wird automatisch übernomen, sofern nicht von Hand ein Wert eingegeben wird.
Die Auswertung wird mit dem «Angebot bereinigt» berechnet.</t>
  </si>
  <si>
    <t>Teilnote ZUK 2.1</t>
  </si>
  <si>
    <t>Teilnote ZUK 2.2</t>
  </si>
  <si>
    <t>Teststrasse, Uster</t>
  </si>
  <si>
    <t>Noten ZUK</t>
  </si>
  <si>
    <t>Ohne Nachweis resp. Bestätigung Ausbildung von Lernenden</t>
  </si>
  <si>
    <t>Lernende / Beschäftigte in auftragsrelevanten Sparten &lt; 2%.</t>
  </si>
  <si>
    <t>Lernende / Beschäftigte in auftragsrelevanten Sparten ≥ 2%.</t>
  </si>
  <si>
    <t xml:space="preserve">Lernende / Beschäftigte in auftragsrelevanten Sparten ≥ 4%. </t>
  </si>
  <si>
    <t>Lernende / Beschäftigte in auftragsrelevanten Sparten ≥ 6%.</t>
  </si>
  <si>
    <t>Lernende / Beschäftigte in auftragsrelevanten Sparten ≥ 8%.</t>
  </si>
  <si>
    <t>Baustelle und Umfeld</t>
  </si>
  <si>
    <t>G2</t>
  </si>
  <si>
    <t>…</t>
  </si>
  <si>
    <t>1 x Papierexemplar 
je Angebot vorhanden</t>
  </si>
  <si>
    <t xml:space="preserve">1 x USB Datenstick 
je Angebot vorhanden </t>
  </si>
  <si>
    <t>Einh. Bauzeit / Baustart</t>
  </si>
  <si>
    <t xml:space="preserve">Note
</t>
  </si>
  <si>
    <t>Abschnitt ... bis …</t>
  </si>
  <si>
    <t>dropdown J/N auswählen</t>
  </si>
  <si>
    <t>dropdown: J/N auswählen. Zwingende Unterlagen vollständiges Angebot Amtsvariante.</t>
  </si>
  <si>
    <t>dropdown: J/N auswählen. Zwingende Unterlagen vollständiges Angebot Unternehmervariante.</t>
  </si>
  <si>
    <t>dropdown: J/N auswählen. Fakultative Unterlagen Angebot Amtsvariante.</t>
  </si>
  <si>
    <t>dropdown: J/N auswählen. Fakultative Unterlagen Angebot Unternehmervariante.</t>
  </si>
  <si>
    <t>Eignungs-kriterien</t>
  </si>
  <si>
    <t xml:space="preserve">dropdown: J/N resp. erfüllt / nicht erfüllt </t>
  </si>
  <si>
    <t>Bemerkungen</t>
  </si>
  <si>
    <r>
      <t xml:space="preserve">Angebotsauswertung Baumeisterarbeiten - </t>
    </r>
    <r>
      <rPr>
        <b/>
        <sz val="22"/>
        <color rgb="FFC00000"/>
        <rFont val="Tahoma"/>
        <family val="2"/>
      </rPr>
      <t>Einladungsverfahren</t>
    </r>
  </si>
  <si>
    <t>Plausibles Organigramm</t>
  </si>
  <si>
    <t>Selbstdeklaration keine Antwort mit "nein"</t>
  </si>
  <si>
    <t>Bauzeitoptimierung</t>
  </si>
  <si>
    <t>Angebotsformular inklusive Projektorganisation, vollständig ausgefüllt und unterzeichnet</t>
  </si>
  <si>
    <t>G3</t>
  </si>
  <si>
    <t>Bauzeitoptimierung: Detailliertes Bauprogramm</t>
  </si>
  <si>
    <t>G11</t>
  </si>
  <si>
    <t>G12</t>
  </si>
  <si>
    <t>G13</t>
  </si>
  <si>
    <t>Detailliertes Bauprogramm</t>
  </si>
  <si>
    <t>Amtsvariante zwingend</t>
  </si>
  <si>
    <t>Untern.-variante fakultativ</t>
  </si>
  <si>
    <t>Versicherungsnachweis</t>
  </si>
  <si>
    <t>Projektorganisation und Bautermine</t>
  </si>
  <si>
    <t>Schlüsselpersonal, Personaleinsatz, Organigramm, Bautermine: Bauzeit- und Baustarteinhaltung in Amtsvariante</t>
  </si>
  <si>
    <t>Schlüssel-personal und plausibler Personaleinsatz</t>
  </si>
  <si>
    <t>Einhaltung Deckungsgrade, namhafte Versicherung</t>
  </si>
  <si>
    <r>
      <t xml:space="preserve">  Notengebung: </t>
    </r>
    <r>
      <rPr>
        <sz val="8"/>
        <color theme="1"/>
        <rFont val="Tahoma"/>
        <family val="2"/>
      </rPr>
      <t>Teilnoten ZUK 2.1 und 2.2 i.d.R. ganze Noten</t>
    </r>
    <r>
      <rPr>
        <b/>
        <sz val="8"/>
        <color theme="1"/>
        <rFont val="Tahoma"/>
        <family val="2"/>
      </rPr>
      <t>. Begründet halbe Noten möglich</t>
    </r>
  </si>
  <si>
    <r>
      <rPr>
        <b/>
        <sz val="8"/>
        <color theme="1"/>
        <rFont val="Tahoma"/>
        <family val="2"/>
      </rPr>
      <t xml:space="preserve">  Teilgewichtungen:</t>
    </r>
    <r>
      <rPr>
        <sz val="8"/>
        <color theme="1"/>
        <rFont val="Tahoma"/>
        <family val="2"/>
      </rPr>
      <t xml:space="preserve"> Die ZUK 2.1. und ZUK 2.2 sind gleichgewichtet</t>
    </r>
  </si>
  <si>
    <t>Auswertungsgremium:</t>
  </si>
  <si>
    <t>Auswerter 1, 2, 3, 4</t>
  </si>
  <si>
    <t>Nachweise namhafte Versicherung und min. Deckungsbeiträge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</si>
</sst>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CHF&quot;\ #,##0.00;&quot;CHF&quot;\ \-#,##0.00"/>
    <numFmt numFmtId="44" formatCode="_ &quot;CHF&quot;\ * #,##0.00_ ;_ &quot;CHF&quot;\ * \-#,##0.00_ ;_ &quot;CHF&quot;\ * &quot;-&quot;??_ ;_ @_ "/>
    <numFmt numFmtId="164" formatCode="&quot;CHF&quot;\ #,##0.00"/>
    <numFmt numFmtId="165" formatCode="[$-F800]dddd\,\ mmmm\ dd\,\ yyyy"/>
    <numFmt numFmtId="166" formatCode="#,##0.0000"/>
    <numFmt numFmtId="167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5"/>
      <color theme="1"/>
      <name val="Arial"/>
      <family val="2"/>
    </font>
    <font>
      <sz val="15"/>
      <color theme="1"/>
      <name val="Tahoma"/>
      <family val="2"/>
    </font>
    <font>
      <b/>
      <sz val="15"/>
      <color theme="1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1"/>
      <color theme="1"/>
      <name val="Tahoma"/>
      <family val="2"/>
    </font>
    <font>
      <b/>
      <sz val="15"/>
      <color theme="1" tint="0.499984740745262"/>
      <name val="Tahoma"/>
      <family val="2"/>
    </font>
    <font>
      <sz val="8"/>
      <color theme="1"/>
      <name val="Tahoma"/>
      <family val="2"/>
    </font>
    <font>
      <sz val="10"/>
      <name val="Tahoma"/>
      <family val="2"/>
    </font>
    <font>
      <sz val="11"/>
      <color theme="1"/>
      <name val="Symbol"/>
      <family val="1"/>
      <charset val="2"/>
    </font>
    <font>
      <vertAlign val="subscript"/>
      <sz val="10"/>
      <color theme="1"/>
      <name val="Tahoma"/>
      <family val="2"/>
    </font>
    <font>
      <b/>
      <sz val="22"/>
      <color theme="1" tint="0.499984740745262"/>
      <name val="Tahoma"/>
      <family val="2"/>
    </font>
    <font>
      <b/>
      <vertAlign val="subscript"/>
      <sz val="10"/>
      <color theme="1"/>
      <name val="Tahoma"/>
      <family val="2"/>
    </font>
    <font>
      <sz val="8"/>
      <name val="Tahoma"/>
      <family val="2"/>
    </font>
    <font>
      <i/>
      <sz val="8"/>
      <color theme="1"/>
      <name val="Tahoma"/>
      <family val="2"/>
    </font>
    <font>
      <b/>
      <sz val="10"/>
      <name val="Tahoma"/>
      <family val="2"/>
    </font>
    <font>
      <b/>
      <sz val="8"/>
      <color theme="1"/>
      <name val="Tahoma"/>
      <family val="2"/>
    </font>
    <font>
      <sz val="10"/>
      <color rgb="FFFF0000"/>
      <name val="Tahoma"/>
      <family val="2"/>
    </font>
    <font>
      <sz val="9"/>
      <color theme="1"/>
      <name val="Tahoma"/>
      <family val="2"/>
    </font>
    <font>
      <sz val="9"/>
      <color rgb="FFFF0000"/>
      <name val="Tahoma"/>
      <family val="2"/>
    </font>
    <font>
      <sz val="9"/>
      <name val="Tahoma"/>
      <family val="2"/>
    </font>
    <font>
      <b/>
      <sz val="8"/>
      <name val="Tahoma"/>
      <family val="2"/>
    </font>
    <font>
      <b/>
      <sz val="11"/>
      <color theme="1"/>
      <name val="Tahoma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Tahoma"/>
      <family val="2"/>
    </font>
    <font>
      <b/>
      <sz val="10"/>
      <color rgb="FFFF0000"/>
      <name val="Tahoma"/>
      <family val="2"/>
    </font>
    <font>
      <sz val="10"/>
      <color theme="5"/>
      <name val="Tahoma"/>
      <family val="2"/>
    </font>
    <font>
      <b/>
      <sz val="10"/>
      <name val="Arial"/>
      <family val="2"/>
    </font>
    <font>
      <sz val="6"/>
      <color theme="1"/>
      <name val="Tahoma"/>
      <family val="2"/>
    </font>
    <font>
      <sz val="6"/>
      <name val="Tahoma"/>
      <family val="2"/>
    </font>
    <font>
      <b/>
      <sz val="22"/>
      <color rgb="FFC0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9" fontId="9" fillId="0" borderId="0" xfId="2" applyFont="1" applyFill="1" applyAlignment="1">
      <alignment horizontal="center" vertical="center"/>
    </xf>
    <xf numFmtId="0" fontId="10" fillId="5" borderId="5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5" borderId="20" xfId="0" applyFont="1" applyFill="1" applyBorder="1" applyAlignment="1">
      <alignment vertical="center"/>
    </xf>
    <xf numFmtId="0" fontId="10" fillId="5" borderId="21" xfId="0" applyFont="1" applyFill="1" applyBorder="1" applyAlignment="1">
      <alignment vertical="center"/>
    </xf>
    <xf numFmtId="0" fontId="10" fillId="5" borderId="22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 indent="4"/>
    </xf>
    <xf numFmtId="0" fontId="9" fillId="0" borderId="51" xfId="0" applyFont="1" applyBorder="1" applyAlignment="1">
      <alignment vertical="center"/>
    </xf>
    <xf numFmtId="3" fontId="9" fillId="3" borderId="1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3" borderId="3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5" borderId="24" xfId="0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9" fillId="3" borderId="15" xfId="0" applyNumberFormat="1" applyFont="1" applyFill="1" applyBorder="1" applyAlignment="1">
      <alignment horizontal="center" vertical="center"/>
    </xf>
    <xf numFmtId="164" fontId="9" fillId="3" borderId="29" xfId="0" applyNumberFormat="1" applyFont="1" applyFill="1" applyBorder="1" applyAlignment="1">
      <alignment horizontal="center" vertical="center"/>
    </xf>
    <xf numFmtId="164" fontId="9" fillId="3" borderId="18" xfId="0" applyNumberFormat="1" applyFont="1" applyFill="1" applyBorder="1" applyAlignment="1">
      <alignment horizontal="center" vertical="center"/>
    </xf>
    <xf numFmtId="164" fontId="9" fillId="3" borderId="31" xfId="0" applyNumberFormat="1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9" fillId="5" borderId="60" xfId="0" applyFont="1" applyFill="1" applyBorder="1" applyAlignment="1">
      <alignment vertical="center"/>
    </xf>
    <xf numFmtId="165" fontId="9" fillId="3" borderId="0" xfId="0" applyNumberFormat="1" applyFont="1" applyFill="1" applyAlignment="1">
      <alignment horizontal="left" vertical="center"/>
    </xf>
    <xf numFmtId="0" fontId="10" fillId="5" borderId="28" xfId="0" applyFont="1" applyFill="1" applyBorder="1" applyAlignment="1">
      <alignment vertical="center"/>
    </xf>
    <xf numFmtId="0" fontId="10" fillId="5" borderId="56" xfId="0" applyFont="1" applyFill="1" applyBorder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right"/>
    </xf>
    <xf numFmtId="3" fontId="9" fillId="0" borderId="41" xfId="0" applyNumberFormat="1" applyFont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3" borderId="32" xfId="0" applyNumberFormat="1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0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9" fillId="2" borderId="43" xfId="0" applyFont="1" applyFill="1" applyBorder="1" applyAlignment="1">
      <alignment vertical="center"/>
    </xf>
    <xf numFmtId="0" fontId="10" fillId="2" borderId="52" xfId="0" applyFont="1" applyFill="1" applyBorder="1" applyAlignment="1">
      <alignment vertical="center"/>
    </xf>
    <xf numFmtId="0" fontId="9" fillId="0" borderId="3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2" borderId="26" xfId="0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1" fontId="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9" fontId="9" fillId="0" borderId="0" xfId="2" applyFont="1" applyFill="1" applyBorder="1" applyAlignment="1">
      <alignment horizontal="center" vertical="center"/>
    </xf>
    <xf numFmtId="0" fontId="24" fillId="0" borderId="43" xfId="0" applyFont="1" applyBorder="1" applyAlignment="1">
      <alignment vertical="center"/>
    </xf>
    <xf numFmtId="0" fontId="24" fillId="0" borderId="45" xfId="0" applyFont="1" applyBorder="1" applyAlignment="1">
      <alignment vertical="center"/>
    </xf>
    <xf numFmtId="0" fontId="26" fillId="0" borderId="45" xfId="0" applyFont="1" applyBorder="1" applyAlignment="1">
      <alignment vertical="center"/>
    </xf>
    <xf numFmtId="0" fontId="25" fillId="0" borderId="48" xfId="0" applyFont="1" applyBorder="1" applyAlignment="1">
      <alignment vertical="center"/>
    </xf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vertical="center"/>
    </xf>
    <xf numFmtId="0" fontId="21" fillId="5" borderId="21" xfId="0" applyFont="1" applyFill="1" applyBorder="1" applyAlignment="1">
      <alignment vertical="center"/>
    </xf>
    <xf numFmtId="0" fontId="10" fillId="5" borderId="55" xfId="0" applyFont="1" applyFill="1" applyBorder="1" applyAlignment="1">
      <alignment horizontal="left" vertical="center"/>
    </xf>
    <xf numFmtId="0" fontId="28" fillId="0" borderId="0" xfId="0" applyFont="1"/>
    <xf numFmtId="1" fontId="9" fillId="3" borderId="35" xfId="0" applyNumberFormat="1" applyFont="1" applyFill="1" applyBorder="1" applyAlignment="1">
      <alignment horizontal="center" vertical="center"/>
    </xf>
    <xf numFmtId="1" fontId="9" fillId="3" borderId="10" xfId="0" applyNumberFormat="1" applyFont="1" applyFill="1" applyBorder="1" applyAlignment="1">
      <alignment horizontal="center" vertical="center"/>
    </xf>
    <xf numFmtId="1" fontId="9" fillId="3" borderId="55" xfId="0" applyNumberFormat="1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2" borderId="39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9" fontId="9" fillId="0" borderId="35" xfId="2" applyFont="1" applyFill="1" applyBorder="1" applyAlignment="1">
      <alignment horizontal="center" vertical="center"/>
    </xf>
    <xf numFmtId="1" fontId="9" fillId="0" borderId="55" xfId="0" applyNumberFormat="1" applyFont="1" applyBorder="1" applyAlignment="1">
      <alignment horizontal="center" vertical="center"/>
    </xf>
    <xf numFmtId="9" fontId="9" fillId="0" borderId="24" xfId="2" applyFont="1" applyFill="1" applyBorder="1" applyAlignment="1">
      <alignment horizontal="center" vertical="center"/>
    </xf>
    <xf numFmtId="0" fontId="9" fillId="0" borderId="5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4" fillId="0" borderId="48" xfId="0" applyFont="1" applyBorder="1" applyAlignment="1">
      <alignment vertical="center"/>
    </xf>
    <xf numFmtId="0" fontId="24" fillId="0" borderId="46" xfId="0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4" fontId="14" fillId="0" borderId="10" xfId="0" applyNumberFormat="1" applyFont="1" applyBorder="1" applyAlignment="1">
      <alignment horizontal="center" vertical="center"/>
    </xf>
    <xf numFmtId="4" fontId="14" fillId="0" borderId="55" xfId="0" applyNumberFormat="1" applyFont="1" applyBorder="1" applyAlignment="1">
      <alignment horizontal="center" vertical="center"/>
    </xf>
    <xf numFmtId="0" fontId="24" fillId="0" borderId="4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0" fillId="2" borderId="53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4" fontId="9" fillId="3" borderId="62" xfId="0" applyNumberFormat="1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textRotation="90" wrapText="1"/>
    </xf>
    <xf numFmtId="0" fontId="19" fillId="5" borderId="28" xfId="0" applyFont="1" applyFill="1" applyBorder="1" applyAlignment="1">
      <alignment horizontal="center" textRotation="90" wrapText="1"/>
    </xf>
    <xf numFmtId="0" fontId="19" fillId="5" borderId="21" xfId="0" applyFont="1" applyFill="1" applyBorder="1" applyAlignment="1">
      <alignment horizontal="center" textRotation="90" wrapText="1"/>
    </xf>
    <xf numFmtId="0" fontId="19" fillId="5" borderId="22" xfId="0" applyFont="1" applyFill="1" applyBorder="1" applyAlignment="1">
      <alignment horizontal="center" textRotation="90" wrapText="1"/>
    </xf>
    <xf numFmtId="0" fontId="10" fillId="5" borderId="1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0" fillId="5" borderId="5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164" fontId="9" fillId="6" borderId="56" xfId="0" applyNumberFormat="1" applyFont="1" applyFill="1" applyBorder="1" applyAlignment="1">
      <alignment horizontal="center" vertical="center"/>
    </xf>
    <xf numFmtId="164" fontId="9" fillId="6" borderId="29" xfId="0" applyNumberFormat="1" applyFont="1" applyFill="1" applyBorder="1" applyAlignment="1">
      <alignment horizontal="center" vertical="center"/>
    </xf>
    <xf numFmtId="164" fontId="9" fillId="6" borderId="11" xfId="0" applyNumberFormat="1" applyFont="1" applyFill="1" applyBorder="1" applyAlignment="1">
      <alignment horizontal="center" vertical="center"/>
    </xf>
    <xf numFmtId="164" fontId="9" fillId="6" borderId="30" xfId="0" applyNumberFormat="1" applyFont="1" applyFill="1" applyBorder="1" applyAlignment="1">
      <alignment horizontal="center" vertical="center"/>
    </xf>
    <xf numFmtId="164" fontId="9" fillId="6" borderId="17" xfId="0" applyNumberFormat="1" applyFont="1" applyFill="1" applyBorder="1" applyAlignment="1">
      <alignment horizontal="center" vertical="center"/>
    </xf>
    <xf numFmtId="164" fontId="9" fillId="6" borderId="31" xfId="0" applyNumberFormat="1" applyFont="1" applyFill="1" applyBorder="1" applyAlignment="1">
      <alignment horizontal="center" vertical="center"/>
    </xf>
    <xf numFmtId="164" fontId="13" fillId="3" borderId="50" xfId="0" applyNumberFormat="1" applyFont="1" applyFill="1" applyBorder="1" applyAlignment="1">
      <alignment horizontal="left" vertical="center"/>
    </xf>
    <xf numFmtId="164" fontId="13" fillId="3" borderId="46" xfId="0" applyNumberFormat="1" applyFont="1" applyFill="1" applyBorder="1" applyAlignment="1">
      <alignment horizontal="left" vertical="center"/>
    </xf>
    <xf numFmtId="164" fontId="13" fillId="3" borderId="7" xfId="0" applyNumberFormat="1" applyFont="1" applyFill="1" applyBorder="1" applyAlignment="1">
      <alignment horizontal="left" vertical="center"/>
    </xf>
    <xf numFmtId="164" fontId="13" fillId="3" borderId="4" xfId="0" applyNumberFormat="1" applyFont="1" applyFill="1" applyBorder="1" applyAlignment="1">
      <alignment horizontal="left" vertical="center"/>
    </xf>
    <xf numFmtId="0" fontId="22" fillId="5" borderId="37" xfId="0" applyFont="1" applyFill="1" applyBorder="1" applyAlignment="1">
      <alignment horizontal="center" vertical="center" wrapText="1"/>
    </xf>
    <xf numFmtId="0" fontId="10" fillId="5" borderId="54" xfId="0" applyFont="1" applyFill="1" applyBorder="1" applyAlignment="1">
      <alignment horizontal="left" vertical="center"/>
    </xf>
    <xf numFmtId="3" fontId="9" fillId="0" borderId="51" xfId="0" applyNumberFormat="1" applyFont="1" applyBorder="1" applyAlignment="1">
      <alignment horizontal="center" vertical="center"/>
    </xf>
    <xf numFmtId="3" fontId="9" fillId="0" borderId="6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10" fillId="5" borderId="60" xfId="0" applyFont="1" applyFill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52" xfId="0" applyFont="1" applyBorder="1" applyAlignment="1">
      <alignment vertical="center"/>
    </xf>
    <xf numFmtId="0" fontId="14" fillId="0" borderId="52" xfId="0" applyFont="1" applyBorder="1" applyAlignment="1">
      <alignment vertical="center"/>
    </xf>
    <xf numFmtId="0" fontId="14" fillId="0" borderId="53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164" fontId="9" fillId="3" borderId="60" xfId="0" applyNumberFormat="1" applyFont="1" applyFill="1" applyBorder="1" applyAlignment="1">
      <alignment horizontal="left" vertical="center"/>
    </xf>
    <xf numFmtId="164" fontId="9" fillId="3" borderId="52" xfId="0" applyNumberFormat="1" applyFont="1" applyFill="1" applyBorder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9" fillId="0" borderId="64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4" fillId="0" borderId="65" xfId="0" applyFont="1" applyBorder="1" applyAlignment="1">
      <alignment vertical="center"/>
    </xf>
    <xf numFmtId="0" fontId="10" fillId="5" borderId="35" xfId="0" applyFont="1" applyFill="1" applyBorder="1" applyAlignment="1">
      <alignment vertical="center"/>
    </xf>
    <xf numFmtId="0" fontId="10" fillId="5" borderId="10" xfId="0" applyFont="1" applyFill="1" applyBorder="1" applyAlignment="1">
      <alignment vertical="center"/>
    </xf>
    <xf numFmtId="0" fontId="24" fillId="0" borderId="61" xfId="0" applyFont="1" applyBorder="1" applyAlignment="1">
      <alignment vertical="center"/>
    </xf>
    <xf numFmtId="0" fontId="26" fillId="0" borderId="48" xfId="0" applyFont="1" applyBorder="1" applyAlignment="1">
      <alignment vertical="center"/>
    </xf>
    <xf numFmtId="0" fontId="21" fillId="5" borderId="55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165" fontId="9" fillId="3" borderId="35" xfId="0" applyNumberFormat="1" applyFont="1" applyFill="1" applyBorder="1" applyAlignment="1">
      <alignment horizontal="left" vertical="center"/>
    </xf>
    <xf numFmtId="165" fontId="9" fillId="3" borderId="25" xfId="0" applyNumberFormat="1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3" fontId="10" fillId="4" borderId="54" xfId="0" applyNumberFormat="1" applyFont="1" applyFill="1" applyBorder="1" applyAlignment="1">
      <alignment horizontal="center" vertical="center"/>
    </xf>
    <xf numFmtId="3" fontId="10" fillId="4" borderId="55" xfId="0" applyNumberFormat="1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3" fontId="32" fillId="4" borderId="50" xfId="0" applyNumberFormat="1" applyFont="1" applyFill="1" applyBorder="1" applyAlignment="1">
      <alignment horizontal="center" vertical="center"/>
    </xf>
    <xf numFmtId="4" fontId="14" fillId="0" borderId="35" xfId="0" applyNumberFormat="1" applyFont="1" applyBorder="1" applyAlignment="1">
      <alignment horizontal="center" vertical="center"/>
    </xf>
    <xf numFmtId="1" fontId="9" fillId="4" borderId="35" xfId="0" applyNumberFormat="1" applyFont="1" applyFill="1" applyBorder="1" applyAlignment="1">
      <alignment horizontal="center" vertical="center"/>
    </xf>
    <xf numFmtId="1" fontId="9" fillId="4" borderId="10" xfId="0" applyNumberFormat="1" applyFont="1" applyFill="1" applyBorder="1" applyAlignment="1">
      <alignment horizontal="center" vertical="center"/>
    </xf>
    <xf numFmtId="1" fontId="9" fillId="4" borderId="55" xfId="0" applyNumberFormat="1" applyFont="1" applyFill="1" applyBorder="1" applyAlignment="1">
      <alignment horizontal="center" vertical="center"/>
    </xf>
    <xf numFmtId="3" fontId="32" fillId="4" borderId="55" xfId="0" applyNumberFormat="1" applyFont="1" applyFill="1" applyBorder="1" applyAlignment="1">
      <alignment horizontal="center" vertical="center"/>
    </xf>
    <xf numFmtId="3" fontId="9" fillId="0" borderId="53" xfId="0" applyNumberFormat="1" applyFont="1" applyBorder="1" applyAlignment="1">
      <alignment horizontal="center" vertical="center"/>
    </xf>
    <xf numFmtId="1" fontId="14" fillId="4" borderId="35" xfId="0" applyNumberFormat="1" applyFont="1" applyFill="1" applyBorder="1" applyAlignment="1">
      <alignment horizontal="center" vertical="center"/>
    </xf>
    <xf numFmtId="1" fontId="14" fillId="4" borderId="10" xfId="0" applyNumberFormat="1" applyFont="1" applyFill="1" applyBorder="1" applyAlignment="1">
      <alignment horizontal="center" vertical="center"/>
    </xf>
    <xf numFmtId="1" fontId="14" fillId="4" borderId="55" xfId="0" applyNumberFormat="1" applyFont="1" applyFill="1" applyBorder="1" applyAlignment="1">
      <alignment horizontal="center" vertical="center"/>
    </xf>
    <xf numFmtId="0" fontId="19" fillId="0" borderId="0" xfId="0" applyFont="1"/>
    <xf numFmtId="0" fontId="13" fillId="0" borderId="0" xfId="0" applyFont="1" applyAlignment="1">
      <alignment vertical="center" wrapText="1"/>
    </xf>
    <xf numFmtId="164" fontId="9" fillId="3" borderId="53" xfId="0" applyNumberFormat="1" applyFont="1" applyFill="1" applyBorder="1" applyAlignment="1">
      <alignment horizontal="left" vertical="center"/>
    </xf>
    <xf numFmtId="0" fontId="13" fillId="0" borderId="0" xfId="0" applyFont="1" applyAlignment="1">
      <alignment vertical="top" wrapText="1"/>
    </xf>
    <xf numFmtId="0" fontId="22" fillId="0" borderId="0" xfId="0" applyFont="1" applyAlignment="1">
      <alignment horizontal="right" vertical="center"/>
    </xf>
    <xf numFmtId="0" fontId="13" fillId="0" borderId="3" xfId="0" applyFont="1" applyBorder="1" applyAlignment="1">
      <alignment vertical="top" wrapText="1"/>
    </xf>
    <xf numFmtId="0" fontId="10" fillId="5" borderId="58" xfId="0" applyFont="1" applyFill="1" applyBorder="1" applyAlignment="1">
      <alignment vertical="center"/>
    </xf>
    <xf numFmtId="0" fontId="21" fillId="5" borderId="9" xfId="0" applyFont="1" applyFill="1" applyBorder="1" applyAlignment="1">
      <alignment vertical="center"/>
    </xf>
    <xf numFmtId="0" fontId="9" fillId="3" borderId="66" xfId="0" applyFont="1" applyFill="1" applyBorder="1" applyAlignment="1">
      <alignment horizontal="left" vertical="center"/>
    </xf>
    <xf numFmtId="0" fontId="9" fillId="3" borderId="46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vertical="center"/>
    </xf>
    <xf numFmtId="7" fontId="9" fillId="3" borderId="10" xfId="1" applyNumberFormat="1" applyFont="1" applyFill="1" applyBorder="1" applyAlignment="1" applyProtection="1">
      <alignment horizontal="center" vertical="center"/>
      <protection locked="0"/>
    </xf>
    <xf numFmtId="7" fontId="9" fillId="0" borderId="55" xfId="1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vertical="center"/>
    </xf>
    <xf numFmtId="0" fontId="10" fillId="5" borderId="58" xfId="0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0" fillId="5" borderId="35" xfId="0" applyFont="1" applyFill="1" applyBorder="1" applyAlignment="1">
      <alignment horizontal="left" vertical="center"/>
    </xf>
    <xf numFmtId="7" fontId="9" fillId="0" borderId="37" xfId="1" applyNumberFormat="1" applyFont="1" applyFill="1" applyBorder="1" applyAlignment="1" applyProtection="1">
      <alignment horizontal="left" vertical="center"/>
    </xf>
    <xf numFmtId="7" fontId="9" fillId="0" borderId="52" xfId="1" applyNumberFormat="1" applyFont="1" applyFill="1" applyBorder="1" applyAlignment="1" applyProtection="1">
      <alignment horizontal="left" vertical="center"/>
    </xf>
    <xf numFmtId="7" fontId="9" fillId="0" borderId="53" xfId="1" applyNumberFormat="1" applyFont="1" applyFill="1" applyBorder="1" applyAlignment="1" applyProtection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9" fontId="9" fillId="0" borderId="35" xfId="2" applyFont="1" applyFill="1" applyBorder="1" applyAlignment="1" applyProtection="1">
      <alignment horizontal="center" vertical="center"/>
    </xf>
    <xf numFmtId="0" fontId="9" fillId="2" borderId="45" xfId="0" applyFont="1" applyFill="1" applyBorder="1" applyAlignment="1">
      <alignment vertical="center"/>
    </xf>
    <xf numFmtId="1" fontId="9" fillId="0" borderId="10" xfId="0" applyNumberFormat="1" applyFont="1" applyBorder="1" applyAlignment="1">
      <alignment horizontal="center" vertical="center"/>
    </xf>
    <xf numFmtId="167" fontId="14" fillId="3" borderId="26" xfId="0" applyNumberFormat="1" applyFont="1" applyFill="1" applyBorder="1" applyAlignment="1">
      <alignment horizontal="center" vertical="center"/>
    </xf>
    <xf numFmtId="167" fontId="9" fillId="3" borderId="35" xfId="0" applyNumberFormat="1" applyFont="1" applyFill="1" applyBorder="1" applyAlignment="1">
      <alignment horizontal="center" vertical="center"/>
    </xf>
    <xf numFmtId="167" fontId="14" fillId="3" borderId="11" xfId="0" applyNumberFormat="1" applyFont="1" applyFill="1" applyBorder="1" applyAlignment="1">
      <alignment horizontal="center" vertical="center"/>
    </xf>
    <xf numFmtId="167" fontId="9" fillId="3" borderId="10" xfId="0" applyNumberFormat="1" applyFont="1" applyFill="1" applyBorder="1" applyAlignment="1">
      <alignment horizontal="center" vertical="center"/>
    </xf>
    <xf numFmtId="167" fontId="14" fillId="3" borderId="27" xfId="0" applyNumberFormat="1" applyFont="1" applyFill="1" applyBorder="1" applyAlignment="1">
      <alignment horizontal="center" vertical="center"/>
    </xf>
    <xf numFmtId="167" fontId="9" fillId="3" borderId="55" xfId="0" applyNumberFormat="1" applyFont="1" applyFill="1" applyBorder="1" applyAlignment="1">
      <alignment horizontal="center" vertical="center"/>
    </xf>
    <xf numFmtId="164" fontId="9" fillId="8" borderId="60" xfId="0" applyNumberFormat="1" applyFont="1" applyFill="1" applyBorder="1" applyAlignment="1">
      <alignment horizontal="center" vertical="center"/>
    </xf>
    <xf numFmtId="164" fontId="9" fillId="8" borderId="52" xfId="0" applyNumberFormat="1" applyFont="1" applyFill="1" applyBorder="1" applyAlignment="1">
      <alignment horizontal="center" vertical="center"/>
    </xf>
    <xf numFmtId="164" fontId="9" fillId="8" borderId="5" xfId="0" applyNumberFormat="1" applyFont="1" applyFill="1" applyBorder="1" applyAlignment="1">
      <alignment horizontal="center" vertical="center"/>
    </xf>
    <xf numFmtId="164" fontId="9" fillId="7" borderId="29" xfId="0" applyNumberFormat="1" applyFont="1" applyFill="1" applyBorder="1" applyAlignment="1">
      <alignment horizontal="center" vertical="center"/>
    </xf>
    <xf numFmtId="164" fontId="9" fillId="7" borderId="30" xfId="0" applyNumberFormat="1" applyFont="1" applyFill="1" applyBorder="1" applyAlignment="1">
      <alignment horizontal="center" vertical="center"/>
    </xf>
    <xf numFmtId="0" fontId="36" fillId="0" borderId="17" xfId="0" applyFont="1" applyBorder="1" applyAlignment="1">
      <alignment horizontal="center" textRotation="90" wrapText="1"/>
    </xf>
    <xf numFmtId="0" fontId="36" fillId="0" borderId="19" xfId="0" applyFont="1" applyBorder="1" applyAlignment="1">
      <alignment horizontal="center" textRotation="90" wrapText="1"/>
    </xf>
    <xf numFmtId="0" fontId="36" fillId="0" borderId="31" xfId="0" applyFont="1" applyBorder="1" applyAlignment="1">
      <alignment horizontal="center" textRotation="90" wrapText="1"/>
    </xf>
    <xf numFmtId="0" fontId="36" fillId="0" borderId="40" xfId="0" applyFont="1" applyBorder="1" applyAlignment="1">
      <alignment horizontal="center" textRotation="90" wrapText="1"/>
    </xf>
    <xf numFmtId="164" fontId="9" fillId="7" borderId="31" xfId="0" applyNumberFormat="1" applyFont="1" applyFill="1" applyBorder="1" applyAlignment="1">
      <alignment horizontal="center" vertical="center"/>
    </xf>
    <xf numFmtId="3" fontId="9" fillId="3" borderId="27" xfId="0" applyNumberFormat="1" applyFont="1" applyFill="1" applyBorder="1" applyAlignment="1">
      <alignment horizontal="center" vertical="center"/>
    </xf>
    <xf numFmtId="164" fontId="10" fillId="9" borderId="24" xfId="0" applyNumberFormat="1" applyFont="1" applyFill="1" applyBorder="1" applyAlignment="1">
      <alignment horizontal="center" vertical="center"/>
    </xf>
    <xf numFmtId="164" fontId="10" fillId="9" borderId="10" xfId="0" applyNumberFormat="1" applyFont="1" applyFill="1" applyBorder="1" applyAlignment="1">
      <alignment horizontal="center" vertical="center"/>
    </xf>
    <xf numFmtId="164" fontId="10" fillId="9" borderId="25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textRotation="90" wrapText="1"/>
    </xf>
    <xf numFmtId="164" fontId="10" fillId="9" borderId="14" xfId="0" applyNumberFormat="1" applyFont="1" applyFill="1" applyBorder="1" applyAlignment="1">
      <alignment horizontal="center" vertical="center"/>
    </xf>
    <xf numFmtId="164" fontId="9" fillId="9" borderId="35" xfId="0" applyNumberFormat="1" applyFont="1" applyFill="1" applyBorder="1" applyAlignment="1">
      <alignment horizontal="left" vertical="center"/>
    </xf>
    <xf numFmtId="164" fontId="9" fillId="9" borderId="10" xfId="0" applyNumberFormat="1" applyFont="1" applyFill="1" applyBorder="1" applyAlignment="1">
      <alignment horizontal="left" vertical="center"/>
    </xf>
    <xf numFmtId="0" fontId="10" fillId="5" borderId="54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22" fillId="9" borderId="54" xfId="0" applyFont="1" applyFill="1" applyBorder="1" applyAlignment="1">
      <alignment horizontal="center" vertical="center"/>
    </xf>
    <xf numFmtId="0" fontId="22" fillId="9" borderId="55" xfId="0" applyFont="1" applyFill="1" applyBorder="1" applyAlignment="1">
      <alignment horizontal="center" vertical="center"/>
    </xf>
    <xf numFmtId="0" fontId="10" fillId="3" borderId="45" xfId="0" applyFont="1" applyFill="1" applyBorder="1" applyAlignment="1">
      <alignment vertical="center"/>
    </xf>
    <xf numFmtId="0" fontId="10" fillId="3" borderId="52" xfId="0" applyFont="1" applyFill="1" applyBorder="1" applyAlignment="1">
      <alignment vertical="center"/>
    </xf>
    <xf numFmtId="0" fontId="9" fillId="3" borderId="55" xfId="0" applyFont="1" applyFill="1" applyBorder="1" applyAlignment="1">
      <alignment vertical="center"/>
    </xf>
    <xf numFmtId="0" fontId="10" fillId="6" borderId="32" xfId="0" applyFont="1" applyFill="1" applyBorder="1" applyAlignment="1">
      <alignment horizontal="center" vertical="center"/>
    </xf>
    <xf numFmtId="0" fontId="10" fillId="6" borderId="42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8" borderId="32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12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3" fontId="9" fillId="0" borderId="34" xfId="0" applyNumberFormat="1" applyFont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center" vertical="center"/>
    </xf>
    <xf numFmtId="3" fontId="9" fillId="3" borderId="26" xfId="0" applyNumberFormat="1" applyFont="1" applyFill="1" applyBorder="1" applyAlignment="1">
      <alignment horizontal="center" vertical="center"/>
    </xf>
    <xf numFmtId="3" fontId="9" fillId="3" borderId="36" xfId="0" applyNumberFormat="1" applyFont="1" applyFill="1" applyBorder="1" applyAlignment="1">
      <alignment horizontal="center" vertical="center"/>
    </xf>
    <xf numFmtId="3" fontId="9" fillId="3" borderId="33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41" xfId="0" applyNumberFormat="1" applyFont="1" applyFill="1" applyBorder="1" applyAlignment="1">
      <alignment horizontal="center" vertical="center"/>
    </xf>
    <xf numFmtId="3" fontId="9" fillId="3" borderId="42" xfId="0" applyNumberFormat="1" applyFont="1" applyFill="1" applyBorder="1" applyAlignment="1">
      <alignment horizontal="center" vertical="center"/>
    </xf>
    <xf numFmtId="3" fontId="9" fillId="3" borderId="40" xfId="0" applyNumberFormat="1" applyFont="1" applyFill="1" applyBorder="1" applyAlignment="1">
      <alignment horizontal="center" vertical="center"/>
    </xf>
    <xf numFmtId="3" fontId="9" fillId="3" borderId="34" xfId="0" applyNumberFormat="1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/>
    </xf>
    <xf numFmtId="14" fontId="3" fillId="3" borderId="0" xfId="0" applyNumberFormat="1" applyFont="1" applyFill="1" applyAlignment="1">
      <alignment horizontal="left" vertical="center" wrapText="1"/>
    </xf>
    <xf numFmtId="0" fontId="34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0" fillId="5" borderId="57" xfId="0" applyFont="1" applyFill="1" applyBorder="1" applyAlignment="1">
      <alignment horizontal="left" vertical="center"/>
    </xf>
    <xf numFmtId="0" fontId="10" fillId="5" borderId="16" xfId="0" applyFont="1" applyFill="1" applyBorder="1" applyAlignment="1">
      <alignment horizontal="left" vertical="center"/>
    </xf>
    <xf numFmtId="0" fontId="10" fillId="5" borderId="19" xfId="0" applyFont="1" applyFill="1" applyBorder="1" applyAlignment="1">
      <alignment horizontal="left" vertical="center"/>
    </xf>
    <xf numFmtId="0" fontId="10" fillId="9" borderId="2" xfId="0" applyFont="1" applyFill="1" applyBorder="1" applyAlignment="1">
      <alignment horizontal="center" textRotation="90" wrapText="1"/>
    </xf>
    <xf numFmtId="0" fontId="10" fillId="9" borderId="60" xfId="0" applyFont="1" applyFill="1" applyBorder="1" applyAlignment="1">
      <alignment horizontal="center" textRotation="90" wrapText="1"/>
    </xf>
    <xf numFmtId="0" fontId="10" fillId="9" borderId="5" xfId="0" applyFont="1" applyFill="1" applyBorder="1" applyAlignment="1">
      <alignment horizontal="center" textRotation="90" wrapText="1"/>
    </xf>
    <xf numFmtId="0" fontId="10" fillId="5" borderId="24" xfId="0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0" fillId="5" borderId="25" xfId="0" applyFont="1" applyFill="1" applyBorder="1" applyAlignment="1">
      <alignment horizontal="left" vertical="center" wrapText="1"/>
    </xf>
    <xf numFmtId="0" fontId="22" fillId="5" borderId="26" xfId="0" applyFont="1" applyFill="1" applyBorder="1" applyAlignment="1">
      <alignment horizontal="center" vertical="center"/>
    </xf>
    <xf numFmtId="0" fontId="22" fillId="5" borderId="36" xfId="0" applyFont="1" applyFill="1" applyBorder="1" applyAlignment="1">
      <alignment horizontal="center" vertical="center"/>
    </xf>
    <xf numFmtId="0" fontId="22" fillId="5" borderId="37" xfId="0" applyFont="1" applyFill="1" applyBorder="1" applyAlignment="1">
      <alignment horizontal="center" vertical="center"/>
    </xf>
    <xf numFmtId="0" fontId="22" fillId="5" borderId="43" xfId="0" applyFont="1" applyFill="1" applyBorder="1" applyAlignment="1">
      <alignment horizontal="center" vertical="center"/>
    </xf>
    <xf numFmtId="0" fontId="22" fillId="9" borderId="24" xfId="0" applyFont="1" applyFill="1" applyBorder="1" applyAlignment="1">
      <alignment horizontal="center" vertical="center" wrapText="1"/>
    </xf>
    <xf numFmtId="0" fontId="22" fillId="9" borderId="14" xfId="0" applyFont="1" applyFill="1" applyBorder="1" applyAlignment="1">
      <alignment horizontal="center" vertical="center" wrapText="1"/>
    </xf>
    <xf numFmtId="0" fontId="22" fillId="9" borderId="25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left" vertical="center"/>
    </xf>
    <xf numFmtId="0" fontId="24" fillId="0" borderId="30" xfId="0" applyFont="1" applyBorder="1" applyAlignment="1">
      <alignment horizontal="left" vertical="center" wrapText="1"/>
    </xf>
    <xf numFmtId="0" fontId="24" fillId="0" borderId="45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6" fillId="0" borderId="47" xfId="0" applyFont="1" applyBorder="1" applyAlignment="1">
      <alignment horizontal="left" vertical="center"/>
    </xf>
    <xf numFmtId="0" fontId="26" fillId="0" borderId="48" xfId="0" applyFont="1" applyBorder="1" applyAlignment="1">
      <alignment horizontal="left" vertical="center"/>
    </xf>
    <xf numFmtId="0" fontId="26" fillId="0" borderId="49" xfId="0" applyFont="1" applyBorder="1" applyAlignment="1">
      <alignment horizontal="left" vertical="center"/>
    </xf>
    <xf numFmtId="0" fontId="35" fillId="5" borderId="69" xfId="0" applyFont="1" applyFill="1" applyBorder="1" applyAlignment="1">
      <alignment horizontal="center" vertical="center" wrapText="1"/>
    </xf>
    <xf numFmtId="0" fontId="35" fillId="5" borderId="25" xfId="0" applyFont="1" applyFill="1" applyBorder="1" applyAlignment="1">
      <alignment horizontal="center" vertical="center" wrapText="1"/>
    </xf>
    <xf numFmtId="0" fontId="35" fillId="5" borderId="65" xfId="0" applyFont="1" applyFill="1" applyBorder="1" applyAlignment="1">
      <alignment horizontal="center" vertical="center" wrapText="1"/>
    </xf>
    <xf numFmtId="0" fontId="35" fillId="5" borderId="68" xfId="0" applyFont="1" applyFill="1" applyBorder="1" applyAlignment="1">
      <alignment horizontal="center" vertical="center" wrapText="1"/>
    </xf>
    <xf numFmtId="0" fontId="35" fillId="5" borderId="67" xfId="0" applyFont="1" applyFill="1" applyBorder="1" applyAlignment="1">
      <alignment horizontal="center" vertical="center" wrapText="1"/>
    </xf>
    <xf numFmtId="0" fontId="35" fillId="5" borderId="18" xfId="0" applyFont="1" applyFill="1" applyBorder="1" applyAlignment="1">
      <alignment horizontal="center" vertical="center" wrapText="1"/>
    </xf>
    <xf numFmtId="0" fontId="10" fillId="5" borderId="38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35" fillId="5" borderId="70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3" fontId="13" fillId="3" borderId="53" xfId="0" applyNumberFormat="1" applyFont="1" applyFill="1" applyBorder="1" applyAlignment="1">
      <alignment horizontal="center" vertical="center"/>
    </xf>
    <xf numFmtId="3" fontId="13" fillId="3" borderId="48" xfId="0" applyNumberFormat="1" applyFont="1" applyFill="1" applyBorder="1" applyAlignment="1">
      <alignment horizontal="center" vertical="center"/>
    </xf>
    <xf numFmtId="3" fontId="13" fillId="3" borderId="49" xfId="0" applyNumberFormat="1" applyFont="1" applyFill="1" applyBorder="1" applyAlignment="1">
      <alignment horizontal="center" vertical="center"/>
    </xf>
    <xf numFmtId="3" fontId="13" fillId="3" borderId="52" xfId="0" applyNumberFormat="1" applyFont="1" applyFill="1" applyBorder="1" applyAlignment="1">
      <alignment horizontal="center" vertical="center"/>
    </xf>
    <xf numFmtId="3" fontId="13" fillId="3" borderId="45" xfId="0" applyNumberFormat="1" applyFont="1" applyFill="1" applyBorder="1" applyAlignment="1">
      <alignment horizontal="center" vertical="center"/>
    </xf>
    <xf numFmtId="3" fontId="13" fillId="3" borderId="46" xfId="0" applyNumberFormat="1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1" fontId="21" fillId="5" borderId="28" xfId="0" applyNumberFormat="1" applyFont="1" applyFill="1" applyBorder="1" applyAlignment="1">
      <alignment horizontal="center" vertical="center"/>
    </xf>
    <xf numFmtId="1" fontId="21" fillId="5" borderId="9" xfId="0" applyNumberFormat="1" applyFont="1" applyFill="1" applyBorder="1" applyAlignment="1">
      <alignment horizontal="center" vertical="center"/>
    </xf>
    <xf numFmtId="0" fontId="10" fillId="5" borderId="58" xfId="0" applyFont="1" applyFill="1" applyBorder="1" applyAlignment="1">
      <alignment horizontal="left" vertical="center"/>
    </xf>
    <xf numFmtId="3" fontId="13" fillId="3" borderId="51" xfId="0" applyNumberFormat="1" applyFont="1" applyFill="1" applyBorder="1" applyAlignment="1">
      <alignment horizontal="center" vertical="center"/>
    </xf>
    <xf numFmtId="3" fontId="13" fillId="3" borderId="61" xfId="0" applyNumberFormat="1" applyFont="1" applyFill="1" applyBorder="1" applyAlignment="1">
      <alignment horizontal="center" vertical="center"/>
    </xf>
    <xf numFmtId="3" fontId="13" fillId="3" borderId="50" xfId="0" applyNumberFormat="1" applyFont="1" applyFill="1" applyBorder="1" applyAlignment="1">
      <alignment horizontal="center" vertical="center"/>
    </xf>
    <xf numFmtId="9" fontId="21" fillId="5" borderId="28" xfId="0" applyNumberFormat="1" applyFont="1" applyFill="1" applyBorder="1" applyAlignment="1">
      <alignment horizontal="center" vertical="center"/>
    </xf>
    <xf numFmtId="9" fontId="21" fillId="5" borderId="63" xfId="0" applyNumberFormat="1" applyFont="1" applyFill="1" applyBorder="1" applyAlignment="1">
      <alignment horizontal="center" vertical="center"/>
    </xf>
    <xf numFmtId="0" fontId="10" fillId="5" borderId="63" xfId="0" applyFont="1" applyFill="1" applyBorder="1" applyAlignment="1">
      <alignment horizontal="center" vertical="center"/>
    </xf>
    <xf numFmtId="9" fontId="9" fillId="3" borderId="39" xfId="2" applyFont="1" applyFill="1" applyBorder="1" applyAlignment="1">
      <alignment horizontal="center" vertical="center"/>
    </xf>
    <xf numFmtId="9" fontId="9" fillId="3" borderId="38" xfId="2" applyFont="1" applyFill="1" applyBorder="1" applyAlignment="1">
      <alignment horizontal="center" vertical="center"/>
    </xf>
    <xf numFmtId="9" fontId="9" fillId="3" borderId="30" xfId="2" applyFont="1" applyFill="1" applyBorder="1" applyAlignment="1">
      <alignment horizontal="center" vertical="center"/>
    </xf>
    <xf numFmtId="9" fontId="9" fillId="3" borderId="23" xfId="2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/>
    </xf>
    <xf numFmtId="0" fontId="10" fillId="2" borderId="53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1" fontId="21" fillId="4" borderId="11" xfId="0" applyNumberFormat="1" applyFont="1" applyFill="1" applyBorder="1" applyAlignment="1">
      <alignment horizontal="center" vertical="center"/>
    </xf>
    <xf numFmtId="1" fontId="21" fillId="4" borderId="13" xfId="0" applyNumberFormat="1" applyFont="1" applyFill="1" applyBorder="1" applyAlignment="1">
      <alignment horizontal="center" vertical="center"/>
    </xf>
    <xf numFmtId="166" fontId="14" fillId="0" borderId="52" xfId="0" applyNumberFormat="1" applyFont="1" applyBorder="1" applyAlignment="1">
      <alignment horizontal="center" vertical="center"/>
    </xf>
    <xf numFmtId="166" fontId="14" fillId="0" borderId="46" xfId="0" applyNumberFormat="1" applyFont="1" applyBorder="1" applyAlignment="1">
      <alignment horizontal="center" vertical="center"/>
    </xf>
    <xf numFmtId="1" fontId="21" fillId="4" borderId="26" xfId="0" applyNumberFormat="1" applyFont="1" applyFill="1" applyBorder="1" applyAlignment="1">
      <alignment horizontal="center" vertical="center"/>
    </xf>
    <xf numFmtId="1" fontId="21" fillId="4" borderId="3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1" fillId="4" borderId="58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10" fillId="5" borderId="58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9" xfId="0" applyNumberFormat="1" applyFont="1" applyBorder="1" applyAlignment="1">
      <alignment horizontal="center" vertical="center"/>
    </xf>
    <xf numFmtId="1" fontId="21" fillId="4" borderId="27" xfId="0" applyNumberFormat="1" applyFont="1" applyFill="1" applyBorder="1" applyAlignment="1">
      <alignment horizontal="center" vertical="center"/>
    </xf>
    <xf numFmtId="1" fontId="21" fillId="4" borderId="34" xfId="0" applyNumberFormat="1" applyFont="1" applyFill="1" applyBorder="1" applyAlignment="1">
      <alignment horizontal="center" vertical="center"/>
    </xf>
    <xf numFmtId="0" fontId="22" fillId="0" borderId="6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/>
    </xf>
    <xf numFmtId="0" fontId="31" fillId="5" borderId="24" xfId="0" applyFont="1" applyFill="1" applyBorder="1" applyAlignment="1">
      <alignment horizontal="center" vertical="center" wrapText="1"/>
    </xf>
    <xf numFmtId="0" fontId="31" fillId="5" borderId="25" xfId="0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left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/>
    </xf>
    <xf numFmtId="0" fontId="10" fillId="5" borderId="59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  <xf numFmtId="0" fontId="13" fillId="5" borderId="53" xfId="0" applyFont="1" applyFill="1" applyBorder="1" applyAlignment="1">
      <alignment horizontal="center" vertical="center" wrapText="1"/>
    </xf>
    <xf numFmtId="0" fontId="13" fillId="5" borderId="48" xfId="0" applyFont="1" applyFill="1" applyBorder="1" applyAlignment="1">
      <alignment horizontal="center" vertical="center" wrapText="1"/>
    </xf>
    <xf numFmtId="0" fontId="13" fillId="5" borderId="49" xfId="0" applyFont="1" applyFill="1" applyBorder="1" applyAlignment="1">
      <alignment horizontal="center" vertical="center" wrapText="1"/>
    </xf>
    <xf numFmtId="9" fontId="9" fillId="3" borderId="37" xfId="2" applyFont="1" applyFill="1" applyBorder="1" applyAlignment="1">
      <alignment horizontal="center" vertical="center"/>
    </xf>
    <xf numFmtId="9" fontId="9" fillId="3" borderId="43" xfId="2" applyFont="1" applyFill="1" applyBorder="1" applyAlignment="1">
      <alignment horizontal="center" vertical="center"/>
    </xf>
    <xf numFmtId="9" fontId="9" fillId="3" borderId="44" xfId="2" applyFont="1" applyFill="1" applyBorder="1" applyAlignment="1">
      <alignment horizontal="center" vertical="center"/>
    </xf>
    <xf numFmtId="9" fontId="9" fillId="3" borderId="52" xfId="2" applyFont="1" applyFill="1" applyBorder="1" applyAlignment="1">
      <alignment horizontal="center" vertical="center"/>
    </xf>
    <xf numFmtId="9" fontId="9" fillId="3" borderId="45" xfId="2" applyFont="1" applyFill="1" applyBorder="1" applyAlignment="1">
      <alignment horizontal="center" vertical="center"/>
    </xf>
    <xf numFmtId="9" fontId="9" fillId="3" borderId="46" xfId="2" applyFont="1" applyFill="1" applyBorder="1" applyAlignment="1">
      <alignment horizontal="center" vertical="center"/>
    </xf>
    <xf numFmtId="9" fontId="9" fillId="3" borderId="53" xfId="2" applyFont="1" applyFill="1" applyBorder="1" applyAlignment="1">
      <alignment horizontal="center" vertical="center"/>
    </xf>
    <xf numFmtId="9" fontId="9" fillId="3" borderId="48" xfId="2" applyFont="1" applyFill="1" applyBorder="1" applyAlignment="1">
      <alignment horizontal="center" vertical="center"/>
    </xf>
    <xf numFmtId="9" fontId="9" fillId="3" borderId="49" xfId="2" applyFont="1" applyFill="1" applyBorder="1" applyAlignment="1">
      <alignment horizontal="center" vertical="center"/>
    </xf>
  </cellXfs>
  <cellStyles count="3">
    <cellStyle name="Prozent" xfId="2" builtinId="5"/>
    <cellStyle name="Standard" xfId="0" builtinId="0"/>
    <cellStyle name="Währung" xfId="1" builtinId="4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</dxfs>
  <tableStyles count="0" defaultTableStyle="TableStyleMedium2" defaultPivotStyle="PivotStyleLight16"/>
  <colors>
    <mruColors>
      <color rgb="FFFFFFCC"/>
      <color rgb="FFFFFF99"/>
      <color rgb="FFFFCCCC"/>
      <color rgb="FF000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9AA88-CCE4-41DC-B649-9F6B785F0BF4}">
  <sheetPr>
    <tabColor theme="0" tint="-0.14999847407452621"/>
  </sheetPr>
  <dimension ref="A1:E20"/>
  <sheetViews>
    <sheetView tabSelected="1" view="pageBreakPreview" zoomScale="60" zoomScaleNormal="100" workbookViewId="0">
      <selection activeCell="D27" sqref="D27"/>
    </sheetView>
  </sheetViews>
  <sheetFormatPr baseColWidth="10" defaultColWidth="10.6640625" defaultRowHeight="13.8" x14ac:dyDescent="0.3"/>
  <cols>
    <col min="1" max="1" width="22.21875" style="16" customWidth="1"/>
    <col min="2" max="2" width="25.33203125" style="16" customWidth="1"/>
    <col min="3" max="3" width="30.33203125" style="16" customWidth="1"/>
    <col min="4" max="4" width="26.21875" style="16" customWidth="1"/>
    <col min="5" max="5" width="34.21875" style="16" customWidth="1"/>
    <col min="6" max="16384" width="10.6640625" style="16"/>
  </cols>
  <sheetData>
    <row r="1" spans="1:5" s="12" customFormat="1" ht="16.95" customHeight="1" x14ac:dyDescent="0.3"/>
    <row r="2" spans="1:5" s="12" customFormat="1" ht="16.95" customHeight="1" x14ac:dyDescent="0.3"/>
    <row r="3" spans="1:5" s="12" customFormat="1" ht="16.95" customHeight="1" x14ac:dyDescent="0.3">
      <c r="A3" s="12" t="s">
        <v>17</v>
      </c>
      <c r="B3" s="46">
        <v>45322</v>
      </c>
    </row>
    <row r="4" spans="1:5" s="12" customFormat="1" ht="16.95" customHeight="1" x14ac:dyDescent="0.3"/>
    <row r="5" spans="1:5" s="12" customFormat="1" ht="16.95" customHeight="1" x14ac:dyDescent="0.3"/>
    <row r="6" spans="1:5" ht="16.95" customHeight="1" x14ac:dyDescent="0.3"/>
    <row r="7" spans="1:5" ht="36" customHeight="1" x14ac:dyDescent="0.3">
      <c r="A7" s="31" t="s">
        <v>107</v>
      </c>
      <c r="B7" s="5"/>
      <c r="C7" s="5"/>
      <c r="D7" s="5"/>
      <c r="E7" s="5"/>
    </row>
    <row r="8" spans="1:5" ht="31.8" customHeight="1" x14ac:dyDescent="0.3">
      <c r="A8" s="249"/>
      <c r="E8" s="5"/>
    </row>
    <row r="12" spans="1:5" ht="25.5" customHeight="1" x14ac:dyDescent="0.3">
      <c r="A12" s="132" t="s">
        <v>18</v>
      </c>
      <c r="B12" s="250" t="s">
        <v>83</v>
      </c>
      <c r="C12" s="250"/>
      <c r="D12" s="250"/>
      <c r="E12" s="250"/>
    </row>
    <row r="14" spans="1:5" x14ac:dyDescent="0.3">
      <c r="B14" s="252" t="s">
        <v>98</v>
      </c>
      <c r="C14" s="252"/>
      <c r="D14" s="252"/>
      <c r="E14" s="252"/>
    </row>
    <row r="19" spans="1:5" ht="80.400000000000006" customHeight="1" x14ac:dyDescent="0.3">
      <c r="A19" s="65" t="s">
        <v>127</v>
      </c>
      <c r="B19" s="251" t="s">
        <v>128</v>
      </c>
      <c r="C19" s="251"/>
      <c r="D19" s="251"/>
      <c r="E19" s="251"/>
    </row>
    <row r="20" spans="1:5" x14ac:dyDescent="0.3">
      <c r="B20" s="133"/>
      <c r="C20" s="133"/>
    </row>
  </sheetData>
  <sheetProtection algorithmName="SHA-512" hashValue="pdChCALsnIX7azbquvwCkwtCi3WN/+7YeisRWRTnp88NVqeK8BHyGMUtb2yjlMOU7s1QlmG4KQH+4KClMXtamQ==" saltValue="tJbrzyOcZztnz7RE2REQ7w==" spinCount="100000" sheet="1" objects="1" scenarios="1"/>
  <protectedRanges>
    <protectedRange sqref="B12 B3 B12 B14:E14 B19" name="Bereich1"/>
  </protectedRanges>
  <mergeCells count="3">
    <mergeCell ref="B12:E12"/>
    <mergeCell ref="B19:E19"/>
    <mergeCell ref="B14:E14"/>
  </mergeCells>
  <pageMargins left="0.23622047244094491" right="0.23622047244094491" top="1.1023622047244095" bottom="0.74803149606299213" header="0.31496062992125984" footer="0.31496062992125984"/>
  <pageSetup paperSize="9" scale="97" fitToWidth="0" fitToHeight="0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6B9A8-D8F6-49E5-A331-6801BA65CAAD}">
  <dimension ref="A1:G12"/>
  <sheetViews>
    <sheetView workbookViewId="0">
      <selection activeCell="E20" sqref="E20"/>
    </sheetView>
  </sheetViews>
  <sheetFormatPr baseColWidth="10" defaultColWidth="10.6640625" defaultRowHeight="13.8" x14ac:dyDescent="0.25"/>
  <cols>
    <col min="1" max="16384" width="10.6640625" style="49"/>
  </cols>
  <sheetData>
    <row r="1" spans="1:7" s="83" customFormat="1" x14ac:dyDescent="0.25">
      <c r="A1" s="83" t="s">
        <v>25</v>
      </c>
      <c r="C1" s="83" t="s">
        <v>2</v>
      </c>
      <c r="D1" s="83" t="s">
        <v>84</v>
      </c>
      <c r="G1" s="83" t="s">
        <v>14</v>
      </c>
    </row>
    <row r="2" spans="1:7" x14ac:dyDescent="0.25">
      <c r="A2" s="49" t="s">
        <v>41</v>
      </c>
      <c r="C2" s="49">
        <v>0</v>
      </c>
      <c r="D2" s="49">
        <v>0</v>
      </c>
      <c r="G2" s="49" t="s">
        <v>51</v>
      </c>
    </row>
    <row r="3" spans="1:7" x14ac:dyDescent="0.25">
      <c r="A3" s="49" t="s">
        <v>42</v>
      </c>
      <c r="C3" s="49">
        <v>1</v>
      </c>
      <c r="D3" s="49">
        <v>0.5</v>
      </c>
      <c r="G3" s="49" t="s">
        <v>27</v>
      </c>
    </row>
    <row r="4" spans="1:7" x14ac:dyDescent="0.25">
      <c r="C4" s="49">
        <v>2</v>
      </c>
      <c r="D4" s="49">
        <v>1</v>
      </c>
    </row>
    <row r="5" spans="1:7" x14ac:dyDescent="0.25">
      <c r="C5" s="49">
        <v>3</v>
      </c>
      <c r="D5" s="49">
        <v>1.5</v>
      </c>
    </row>
    <row r="6" spans="1:7" x14ac:dyDescent="0.25">
      <c r="C6" s="49">
        <v>4</v>
      </c>
      <c r="D6" s="49">
        <v>2</v>
      </c>
    </row>
    <row r="7" spans="1:7" x14ac:dyDescent="0.25">
      <c r="C7" s="49">
        <v>5</v>
      </c>
      <c r="D7" s="49">
        <v>2.5</v>
      </c>
      <c r="E7" s="50"/>
    </row>
    <row r="8" spans="1:7" x14ac:dyDescent="0.25">
      <c r="D8" s="49">
        <v>3</v>
      </c>
    </row>
    <row r="9" spans="1:7" x14ac:dyDescent="0.25">
      <c r="D9" s="49">
        <v>3.5</v>
      </c>
    </row>
    <row r="10" spans="1:7" x14ac:dyDescent="0.25">
      <c r="D10" s="49">
        <v>4</v>
      </c>
    </row>
    <row r="11" spans="1:7" x14ac:dyDescent="0.25">
      <c r="D11" s="49">
        <v>4.5</v>
      </c>
    </row>
    <row r="12" spans="1:7" x14ac:dyDescent="0.25">
      <c r="D12" s="49">
        <v>5</v>
      </c>
    </row>
  </sheetData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99C8E-8A09-4321-9175-D0D622AC0291}">
  <sheetPr>
    <tabColor theme="7" tint="0.79998168889431442"/>
  </sheetPr>
  <dimension ref="A1:F33"/>
  <sheetViews>
    <sheetView view="pageBreakPreview" zoomScale="80" zoomScaleNormal="100" zoomScaleSheetLayoutView="80" zoomScalePageLayoutView="80" workbookViewId="0"/>
  </sheetViews>
  <sheetFormatPr baseColWidth="10" defaultColWidth="10.6640625" defaultRowHeight="13.8" x14ac:dyDescent="0.3"/>
  <cols>
    <col min="1" max="1" width="5" style="16" customWidth="1"/>
    <col min="2" max="2" width="25.33203125" style="16" customWidth="1"/>
    <col min="3" max="3" width="27.6640625" style="16" customWidth="1"/>
    <col min="4" max="4" width="33.44140625" style="16" customWidth="1"/>
    <col min="5" max="5" width="50.44140625" style="16" customWidth="1"/>
    <col min="6" max="16384" width="10.6640625" style="16"/>
  </cols>
  <sheetData>
    <row r="1" spans="1:6" s="5" customFormat="1" ht="19.95" customHeight="1" x14ac:dyDescent="0.3">
      <c r="A1" s="21" t="str">
        <f>Titelblatt!A7</f>
        <v>Angebotsauswertung Baumeisterarbeiten - Einladungsverfahren</v>
      </c>
    </row>
    <row r="2" spans="1:6" s="5" customFormat="1" ht="19.95" customHeight="1" x14ac:dyDescent="0.3">
      <c r="A2" s="114" t="str">
        <f>Titelblatt!B12</f>
        <v>Teststrasse, Uster</v>
      </c>
      <c r="B2" s="115"/>
      <c r="C2" s="115"/>
      <c r="D2" s="115"/>
      <c r="E2" s="115"/>
    </row>
    <row r="4" spans="1:6" s="12" customFormat="1" ht="15" x14ac:dyDescent="0.3">
      <c r="A4" s="28">
        <v>0</v>
      </c>
      <c r="B4" s="28" t="s">
        <v>23</v>
      </c>
    </row>
    <row r="5" spans="1:6" s="12" customFormat="1" ht="14.25" customHeight="1" x14ac:dyDescent="0.3"/>
    <row r="6" spans="1:6" s="12" customFormat="1" ht="20.7" customHeight="1" x14ac:dyDescent="0.3">
      <c r="A6" s="61" t="s">
        <v>72</v>
      </c>
      <c r="B6" s="62"/>
      <c r="C6" s="154"/>
      <c r="E6" s="171"/>
      <c r="F6" s="171"/>
    </row>
    <row r="7" spans="1:6" s="12" customFormat="1" ht="20.7" customHeight="1" x14ac:dyDescent="0.3">
      <c r="A7" s="152" t="s">
        <v>0</v>
      </c>
      <c r="B7" s="153"/>
      <c r="C7" s="155"/>
      <c r="E7" s="171"/>
      <c r="F7" s="171"/>
    </row>
    <row r="8" spans="1:6" s="12" customFormat="1" ht="28.2" customHeight="1" x14ac:dyDescent="0.3"/>
    <row r="9" spans="1:6" s="12" customFormat="1" ht="20.85" customHeight="1" x14ac:dyDescent="0.3">
      <c r="A9" s="18"/>
      <c r="B9" s="47" t="s">
        <v>1</v>
      </c>
      <c r="C9" s="176" t="s">
        <v>74</v>
      </c>
      <c r="D9" s="181" t="s">
        <v>75</v>
      </c>
      <c r="E9" s="177" t="s">
        <v>65</v>
      </c>
    </row>
    <row r="10" spans="1:6" s="12" customFormat="1" ht="16.95" customHeight="1" x14ac:dyDescent="0.3">
      <c r="A10" s="33">
        <v>1</v>
      </c>
      <c r="B10" s="139"/>
      <c r="C10" s="140"/>
      <c r="D10" s="218">
        <f>C10</f>
        <v>0</v>
      </c>
      <c r="E10" s="178"/>
    </row>
    <row r="11" spans="1:6" s="12" customFormat="1" ht="16.95" customHeight="1" x14ac:dyDescent="0.3">
      <c r="A11" s="34">
        <v>2</v>
      </c>
      <c r="B11" s="87"/>
      <c r="C11" s="141"/>
      <c r="D11" s="219">
        <f t="shared" ref="D11:D21" si="0">C11</f>
        <v>0</v>
      </c>
      <c r="E11" s="179"/>
    </row>
    <row r="12" spans="1:6" s="12" customFormat="1" ht="16.95" customHeight="1" x14ac:dyDescent="0.3">
      <c r="A12" s="34">
        <v>3</v>
      </c>
      <c r="B12" s="87"/>
      <c r="C12" s="141"/>
      <c r="D12" s="219">
        <f t="shared" si="0"/>
        <v>0</v>
      </c>
      <c r="E12" s="179"/>
    </row>
    <row r="13" spans="1:6" s="12" customFormat="1" ht="16.95" customHeight="1" x14ac:dyDescent="0.3">
      <c r="A13" s="34">
        <v>4</v>
      </c>
      <c r="B13" s="87"/>
      <c r="C13" s="141"/>
      <c r="D13" s="219">
        <f t="shared" si="0"/>
        <v>0</v>
      </c>
      <c r="E13" s="179"/>
    </row>
    <row r="14" spans="1:6" s="12" customFormat="1" ht="16.95" customHeight="1" x14ac:dyDescent="0.3">
      <c r="A14" s="34">
        <v>5</v>
      </c>
      <c r="B14" s="87"/>
      <c r="C14" s="141"/>
      <c r="D14" s="219">
        <f t="shared" si="0"/>
        <v>0</v>
      </c>
      <c r="E14" s="179"/>
    </row>
    <row r="15" spans="1:6" s="12" customFormat="1" ht="16.95" customHeight="1" x14ac:dyDescent="0.3">
      <c r="A15" s="34">
        <v>6</v>
      </c>
      <c r="B15" s="87"/>
      <c r="C15" s="141"/>
      <c r="D15" s="219">
        <f t="shared" si="0"/>
        <v>0</v>
      </c>
      <c r="E15" s="179"/>
    </row>
    <row r="16" spans="1:6" s="12" customFormat="1" ht="16.95" customHeight="1" x14ac:dyDescent="0.3">
      <c r="A16" s="34">
        <v>7</v>
      </c>
      <c r="B16" s="87"/>
      <c r="C16" s="141"/>
      <c r="D16" s="219">
        <f t="shared" si="0"/>
        <v>0</v>
      </c>
      <c r="E16" s="179"/>
    </row>
    <row r="17" spans="1:5" s="12" customFormat="1" ht="16.95" customHeight="1" x14ac:dyDescent="0.3">
      <c r="A17" s="34">
        <v>8</v>
      </c>
      <c r="B17" s="87"/>
      <c r="C17" s="141"/>
      <c r="D17" s="219">
        <f t="shared" si="0"/>
        <v>0</v>
      </c>
      <c r="E17" s="179"/>
    </row>
    <row r="18" spans="1:5" s="12" customFormat="1" ht="16.95" customHeight="1" x14ac:dyDescent="0.3">
      <c r="A18" s="34">
        <v>9</v>
      </c>
      <c r="B18" s="87"/>
      <c r="C18" s="141"/>
      <c r="D18" s="219">
        <f t="shared" si="0"/>
        <v>0</v>
      </c>
      <c r="E18" s="179"/>
    </row>
    <row r="19" spans="1:5" s="12" customFormat="1" ht="16.95" customHeight="1" x14ac:dyDescent="0.3">
      <c r="A19" s="34">
        <v>10</v>
      </c>
      <c r="B19" s="87"/>
      <c r="C19" s="141"/>
      <c r="D19" s="219">
        <f t="shared" si="0"/>
        <v>0</v>
      </c>
      <c r="E19" s="179"/>
    </row>
    <row r="20" spans="1:5" s="12" customFormat="1" ht="16.95" customHeight="1" x14ac:dyDescent="0.3">
      <c r="A20" s="34">
        <v>11</v>
      </c>
      <c r="B20" s="87"/>
      <c r="C20" s="141"/>
      <c r="D20" s="219">
        <f t="shared" si="0"/>
        <v>0</v>
      </c>
      <c r="E20" s="179"/>
    </row>
    <row r="21" spans="1:5" s="12" customFormat="1" ht="16.95" customHeight="1" x14ac:dyDescent="0.3">
      <c r="A21" s="35">
        <v>12</v>
      </c>
      <c r="B21" s="88"/>
      <c r="C21" s="172"/>
      <c r="D21" s="219">
        <f t="shared" si="0"/>
        <v>0</v>
      </c>
      <c r="E21" s="180"/>
    </row>
    <row r="22" spans="1:5" s="12" customFormat="1" ht="12" customHeight="1" x14ac:dyDescent="0.3">
      <c r="A22" s="22"/>
      <c r="C22" s="173"/>
      <c r="D22" s="175"/>
    </row>
    <row r="23" spans="1:5" s="12" customFormat="1" ht="16.95" customHeight="1" x14ac:dyDescent="0.3">
      <c r="B23" s="174" t="s">
        <v>77</v>
      </c>
      <c r="C23" s="171" t="s">
        <v>76</v>
      </c>
      <c r="D23" s="253" t="s">
        <v>80</v>
      </c>
    </row>
    <row r="24" spans="1:5" s="12" customFormat="1" ht="16.95" customHeight="1" x14ac:dyDescent="0.2">
      <c r="C24" s="171"/>
      <c r="D24" s="253"/>
      <c r="E24" s="170"/>
    </row>
    <row r="25" spans="1:5" s="12" customFormat="1" ht="25.95" customHeight="1" x14ac:dyDescent="0.3">
      <c r="D25" s="253"/>
    </row>
    <row r="26" spans="1:5" s="12" customFormat="1" ht="16.95" customHeight="1" x14ac:dyDescent="0.3"/>
    <row r="27" spans="1:5" s="12" customFormat="1" ht="16.95" customHeight="1" x14ac:dyDescent="0.3"/>
    <row r="28" spans="1:5" s="12" customFormat="1" ht="16.95" customHeight="1" x14ac:dyDescent="0.3"/>
    <row r="29" spans="1:5" s="12" customFormat="1" ht="16.95" customHeight="1" x14ac:dyDescent="0.3"/>
    <row r="30" spans="1:5" s="12" customFormat="1" ht="16.95" customHeight="1" x14ac:dyDescent="0.3"/>
    <row r="31" spans="1:5" ht="16.95" customHeight="1" x14ac:dyDescent="0.3"/>
    <row r="32" spans="1:5" ht="16.95" customHeight="1" x14ac:dyDescent="0.3"/>
    <row r="33" ht="16.95" customHeight="1" x14ac:dyDescent="0.3"/>
  </sheetData>
  <sheetProtection algorithmName="SHA-512" hashValue="lzKkAuPDByF6VkPa66scKdp8GiAlcrbaAwuI8y1U10lbSTKeJcLvGcWcKSJ0S7MH2s4LvOtYxKlOiNdqIaCESg==" saltValue="ZxN4gstVJnkx1OETgTlGYA==" spinCount="100000" sheet="1" objects="1" scenarios="1"/>
  <protectedRanges>
    <protectedRange sqref="C6:C7 B10:E21" name="Bereich1"/>
  </protectedRanges>
  <mergeCells count="1">
    <mergeCell ref="D23:D25"/>
  </mergeCells>
  <conditionalFormatting sqref="C10:D21">
    <cfRule type="cellIs" dxfId="18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fitToWidth="0" fitToHeight="0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DE1B6-20C3-4670-9B5E-26E23710524A}">
  <sheetPr>
    <tabColor theme="5" tint="0.79998168889431442"/>
  </sheetPr>
  <dimension ref="A1:J30"/>
  <sheetViews>
    <sheetView view="pageBreakPreview" zoomScale="60" zoomScaleNormal="100" zoomScalePageLayoutView="80" workbookViewId="0">
      <selection activeCell="B8" sqref="B8"/>
    </sheetView>
  </sheetViews>
  <sheetFormatPr baseColWidth="10" defaultColWidth="10.6640625" defaultRowHeight="13.8" x14ac:dyDescent="0.3"/>
  <cols>
    <col min="1" max="1" width="5" style="16" customWidth="1"/>
    <col min="2" max="2" width="25.33203125" style="16" customWidth="1"/>
    <col min="3" max="9" width="6" style="16" customWidth="1"/>
    <col min="10" max="10" width="61" style="16" customWidth="1"/>
    <col min="11" max="16384" width="10.6640625" style="16"/>
  </cols>
  <sheetData>
    <row r="1" spans="1:10" s="5" customFormat="1" ht="19.95" customHeight="1" x14ac:dyDescent="0.3">
      <c r="A1" s="21" t="str">
        <f>Titelblatt!A7</f>
        <v>Angebotsauswertung Baumeisterarbeiten - Einladungsverfahren</v>
      </c>
    </row>
    <row r="2" spans="1:10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  <c r="I2" s="8"/>
      <c r="J2" s="8"/>
    </row>
    <row r="4" spans="1:10" s="12" customFormat="1" ht="15" x14ac:dyDescent="0.3">
      <c r="A4" s="28">
        <v>1</v>
      </c>
      <c r="B4" s="28" t="s">
        <v>10</v>
      </c>
      <c r="C4" s="139"/>
      <c r="D4" s="12" t="s">
        <v>99</v>
      </c>
      <c r="J4" s="44"/>
    </row>
    <row r="5" spans="1:10" s="12" customFormat="1" ht="14.25" customHeight="1" x14ac:dyDescent="0.3"/>
    <row r="6" spans="1:10" s="12" customFormat="1" ht="130.35" customHeight="1" x14ac:dyDescent="0.3">
      <c r="A6" s="108"/>
      <c r="B6" s="20" t="s">
        <v>1</v>
      </c>
      <c r="C6" s="109" t="s">
        <v>21</v>
      </c>
      <c r="D6" s="110" t="s">
        <v>22</v>
      </c>
      <c r="E6" s="111" t="s">
        <v>94</v>
      </c>
      <c r="F6" s="112" t="s">
        <v>95</v>
      </c>
      <c r="G6" s="109" t="s">
        <v>63</v>
      </c>
      <c r="H6" s="112" t="s">
        <v>57</v>
      </c>
      <c r="I6" s="216" t="s">
        <v>19</v>
      </c>
      <c r="J6" s="113" t="s">
        <v>20</v>
      </c>
    </row>
    <row r="7" spans="1:10" s="12" customFormat="1" ht="16.95" customHeight="1" x14ac:dyDescent="0.3">
      <c r="A7" s="43">
        <v>1</v>
      </c>
      <c r="B7" s="77">
        <f>'0_Offertöffnung'!B10</f>
        <v>0</v>
      </c>
      <c r="C7" s="107"/>
      <c r="D7" s="39"/>
      <c r="E7" s="39"/>
      <c r="F7" s="39"/>
      <c r="G7" s="39"/>
      <c r="H7" s="39"/>
      <c r="I7" s="217"/>
      <c r="J7" s="124"/>
    </row>
    <row r="8" spans="1:10" s="12" customFormat="1" ht="16.95" customHeight="1" x14ac:dyDescent="0.3">
      <c r="A8" s="34">
        <v>2</v>
      </c>
      <c r="B8" s="75">
        <f>'0_Offertöffnung'!B11</f>
        <v>0</v>
      </c>
      <c r="C8" s="29"/>
      <c r="D8" s="54"/>
      <c r="E8" s="54"/>
      <c r="F8" s="54"/>
      <c r="G8" s="54"/>
      <c r="H8" s="54"/>
      <c r="I8" s="214"/>
      <c r="J8" s="125"/>
    </row>
    <row r="9" spans="1:10" s="12" customFormat="1" ht="16.95" customHeight="1" x14ac:dyDescent="0.3">
      <c r="A9" s="34">
        <v>3</v>
      </c>
      <c r="B9" s="75">
        <f>'0_Offertöffnung'!B12</f>
        <v>0</v>
      </c>
      <c r="C9" s="29"/>
      <c r="D9" s="54"/>
      <c r="E9" s="54"/>
      <c r="F9" s="54"/>
      <c r="G9" s="54"/>
      <c r="H9" s="54"/>
      <c r="I9" s="214"/>
      <c r="J9" s="125"/>
    </row>
    <row r="10" spans="1:10" s="12" customFormat="1" ht="16.95" customHeight="1" x14ac:dyDescent="0.3">
      <c r="A10" s="34">
        <v>4</v>
      </c>
      <c r="B10" s="75">
        <f>'0_Offertöffnung'!B13</f>
        <v>0</v>
      </c>
      <c r="C10" s="29"/>
      <c r="D10" s="54"/>
      <c r="E10" s="54"/>
      <c r="F10" s="54"/>
      <c r="G10" s="54"/>
      <c r="H10" s="54"/>
      <c r="I10" s="214"/>
      <c r="J10" s="125"/>
    </row>
    <row r="11" spans="1:10" s="12" customFormat="1" ht="16.95" customHeight="1" x14ac:dyDescent="0.3">
      <c r="A11" s="34">
        <v>5</v>
      </c>
      <c r="B11" s="75">
        <f>'0_Offertöffnung'!B14</f>
        <v>0</v>
      </c>
      <c r="C11" s="29"/>
      <c r="D11" s="54"/>
      <c r="E11" s="54"/>
      <c r="F11" s="54"/>
      <c r="G11" s="54"/>
      <c r="H11" s="54"/>
      <c r="I11" s="214"/>
      <c r="J11" s="125"/>
    </row>
    <row r="12" spans="1:10" s="12" customFormat="1" ht="16.95" customHeight="1" x14ac:dyDescent="0.3">
      <c r="A12" s="34">
        <v>6</v>
      </c>
      <c r="B12" s="75">
        <f>'0_Offertöffnung'!B15</f>
        <v>0</v>
      </c>
      <c r="C12" s="29"/>
      <c r="D12" s="54"/>
      <c r="E12" s="54"/>
      <c r="F12" s="54"/>
      <c r="G12" s="54"/>
      <c r="H12" s="54"/>
      <c r="I12" s="214"/>
      <c r="J12" s="125"/>
    </row>
    <row r="13" spans="1:10" s="12" customFormat="1" ht="16.95" customHeight="1" x14ac:dyDescent="0.3">
      <c r="A13" s="34">
        <v>7</v>
      </c>
      <c r="B13" s="75">
        <f>'0_Offertöffnung'!B16</f>
        <v>0</v>
      </c>
      <c r="C13" s="29"/>
      <c r="D13" s="54"/>
      <c r="E13" s="54"/>
      <c r="F13" s="54"/>
      <c r="G13" s="54"/>
      <c r="H13" s="54"/>
      <c r="I13" s="214"/>
      <c r="J13" s="125"/>
    </row>
    <row r="14" spans="1:10" s="12" customFormat="1" ht="16.95" customHeight="1" x14ac:dyDescent="0.3">
      <c r="A14" s="34">
        <v>8</v>
      </c>
      <c r="B14" s="75">
        <f>'0_Offertöffnung'!B17</f>
        <v>0</v>
      </c>
      <c r="C14" s="29"/>
      <c r="D14" s="54"/>
      <c r="E14" s="54"/>
      <c r="F14" s="54"/>
      <c r="G14" s="54"/>
      <c r="H14" s="54"/>
      <c r="I14" s="214"/>
      <c r="J14" s="125"/>
    </row>
    <row r="15" spans="1:10" s="12" customFormat="1" ht="16.95" customHeight="1" x14ac:dyDescent="0.3">
      <c r="A15" s="34">
        <v>9</v>
      </c>
      <c r="B15" s="75">
        <f>'0_Offertöffnung'!B18</f>
        <v>0</v>
      </c>
      <c r="C15" s="29"/>
      <c r="D15" s="54"/>
      <c r="E15" s="54"/>
      <c r="F15" s="54"/>
      <c r="G15" s="54"/>
      <c r="H15" s="54"/>
      <c r="I15" s="214"/>
      <c r="J15" s="125"/>
    </row>
    <row r="16" spans="1:10" s="12" customFormat="1" ht="16.95" customHeight="1" x14ac:dyDescent="0.3">
      <c r="A16" s="34">
        <v>10</v>
      </c>
      <c r="B16" s="75">
        <f>'0_Offertöffnung'!B19</f>
        <v>0</v>
      </c>
      <c r="C16" s="29"/>
      <c r="D16" s="54"/>
      <c r="E16" s="54"/>
      <c r="F16" s="54"/>
      <c r="G16" s="54"/>
      <c r="H16" s="54"/>
      <c r="I16" s="214"/>
      <c r="J16" s="125"/>
    </row>
    <row r="17" spans="1:10" s="12" customFormat="1" ht="16.95" customHeight="1" x14ac:dyDescent="0.3">
      <c r="A17" s="34">
        <v>11</v>
      </c>
      <c r="B17" s="75">
        <f>'0_Offertöffnung'!B20</f>
        <v>0</v>
      </c>
      <c r="C17" s="29"/>
      <c r="D17" s="54"/>
      <c r="E17" s="54"/>
      <c r="F17" s="54"/>
      <c r="G17" s="54"/>
      <c r="H17" s="54"/>
      <c r="I17" s="214"/>
      <c r="J17" s="125"/>
    </row>
    <row r="18" spans="1:10" s="12" customFormat="1" ht="16.95" customHeight="1" x14ac:dyDescent="0.3">
      <c r="A18" s="35">
        <v>12</v>
      </c>
      <c r="B18" s="76">
        <f>'0_Offertöffnung'!B21</f>
        <v>0</v>
      </c>
      <c r="C18" s="78"/>
      <c r="D18" s="41"/>
      <c r="E18" s="41"/>
      <c r="F18" s="41"/>
      <c r="G18" s="41"/>
      <c r="H18" s="41"/>
      <c r="I18" s="215"/>
      <c r="J18" s="126"/>
    </row>
    <row r="19" spans="1:10" s="12" customFormat="1" ht="16.95" customHeight="1" x14ac:dyDescent="0.3"/>
    <row r="20" spans="1:10" s="12" customFormat="1" ht="16.95" customHeight="1" x14ac:dyDescent="0.3"/>
    <row r="21" spans="1:10" s="12" customFormat="1" ht="16.95" customHeight="1" x14ac:dyDescent="0.3"/>
    <row r="22" spans="1:10" s="12" customFormat="1" ht="16.95" customHeight="1" x14ac:dyDescent="0.3"/>
    <row r="23" spans="1:10" s="12" customFormat="1" ht="16.95" customHeight="1" x14ac:dyDescent="0.3"/>
    <row r="24" spans="1:10" s="12" customFormat="1" ht="16.95" customHeight="1" x14ac:dyDescent="0.3"/>
    <row r="25" spans="1:10" s="12" customFormat="1" ht="16.95" customHeight="1" x14ac:dyDescent="0.3"/>
    <row r="26" spans="1:10" s="12" customFormat="1" ht="16.95" customHeight="1" x14ac:dyDescent="0.3"/>
    <row r="27" spans="1:10" s="12" customFormat="1" ht="16.95" customHeight="1" x14ac:dyDescent="0.3"/>
    <row r="28" spans="1:10" ht="16.95" customHeight="1" x14ac:dyDescent="0.3"/>
    <row r="29" spans="1:10" ht="16.95" customHeight="1" x14ac:dyDescent="0.3"/>
    <row r="30" spans="1:10" ht="16.95" customHeight="1" x14ac:dyDescent="0.3"/>
  </sheetData>
  <sheetProtection algorithmName="SHA-512" hashValue="4/COqDpx9xb8EkIJ6Qofx4mt4KEr4QxGeI0EF2cutyD8VNCN/BL6FSe7VEAXDGL+bRPisP38h1mAeVYFmsqjpQ==" saltValue="C5WmC7F+U+pbAzikO1v0/g==" spinCount="100000" sheet="1" objects="1" scenarios="1"/>
  <protectedRanges>
    <protectedRange sqref="C7:J18" name="Bereich1"/>
  </protectedRanges>
  <conditionalFormatting sqref="B7:B18">
    <cfRule type="cellIs" dxfId="17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A4CC40-BB2F-4A52-8CDE-04ADA10AACA8}">
          <x14:formula1>
            <xm:f>Dropdown!$A$2:$A$3</xm:f>
          </x14:formula1>
          <xm:sqref>C7:I18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7814-89FA-4A81-9311-12E84F7D8206}">
  <sheetPr>
    <tabColor rgb="FFFFCCCC"/>
  </sheetPr>
  <dimension ref="A1:L33"/>
  <sheetViews>
    <sheetView view="pageBreakPreview" zoomScale="60" zoomScaleNormal="100" workbookViewId="0">
      <selection activeCell="L18" sqref="L18"/>
    </sheetView>
  </sheetViews>
  <sheetFormatPr baseColWidth="10" defaultColWidth="10.5546875" defaultRowHeight="13.8" x14ac:dyDescent="0.3"/>
  <cols>
    <col min="1" max="1" width="5" style="1" customWidth="1"/>
    <col min="2" max="2" width="25.33203125" style="1" customWidth="1"/>
    <col min="3" max="10" width="5" style="1" customWidth="1"/>
    <col min="11" max="11" width="6.44140625" style="38" customWidth="1"/>
    <col min="12" max="12" width="59.5546875" style="1" customWidth="1"/>
    <col min="13" max="16384" width="10.5546875" style="1"/>
  </cols>
  <sheetData>
    <row r="1" spans="1:12" s="4" customFormat="1" ht="19.95" customHeight="1" x14ac:dyDescent="0.3">
      <c r="A1" s="21" t="str">
        <f>Titelblatt!A7</f>
        <v>Angebotsauswertung Baumeisterarbeiten - Einladungsverfahren</v>
      </c>
      <c r="K1" s="36"/>
    </row>
    <row r="2" spans="1:12" s="4" customFormat="1" ht="19.95" customHeight="1" x14ac:dyDescent="0.3">
      <c r="A2" s="7" t="str">
        <f>Titelblatt!B12</f>
        <v>Teststrasse, Uster</v>
      </c>
      <c r="B2" s="3"/>
      <c r="C2" s="3"/>
      <c r="D2" s="3"/>
      <c r="E2" s="3"/>
      <c r="F2" s="3"/>
      <c r="G2" s="3"/>
      <c r="H2" s="3"/>
      <c r="I2" s="3"/>
      <c r="J2" s="3"/>
      <c r="K2" s="37"/>
      <c r="L2" s="3"/>
    </row>
    <row r="3" spans="1:12" x14ac:dyDescent="0.3">
      <c r="A3" s="16"/>
      <c r="D3" s="142" t="s">
        <v>67</v>
      </c>
      <c r="E3" s="133" t="s">
        <v>100</v>
      </c>
    </row>
    <row r="4" spans="1:12" s="2" customFormat="1" ht="15" x14ac:dyDescent="0.3">
      <c r="A4" s="28">
        <v>2</v>
      </c>
      <c r="B4" s="9" t="s">
        <v>11</v>
      </c>
      <c r="E4" s="133" t="s">
        <v>102</v>
      </c>
      <c r="K4" s="32"/>
      <c r="L4" s="44"/>
    </row>
    <row r="5" spans="1:12" s="2" customFormat="1" ht="14.25" customHeight="1" x14ac:dyDescent="0.3">
      <c r="E5" s="133" t="s">
        <v>101</v>
      </c>
      <c r="F5" s="1"/>
      <c r="G5" s="1"/>
      <c r="H5" s="1"/>
      <c r="I5" s="1"/>
      <c r="K5" s="32"/>
    </row>
    <row r="6" spans="1:12" s="2" customFormat="1" ht="14.25" customHeight="1" x14ac:dyDescent="0.3">
      <c r="E6" s="133" t="s">
        <v>103</v>
      </c>
      <c r="K6" s="32"/>
    </row>
    <row r="7" spans="1:12" s="2" customFormat="1" ht="16.95" customHeight="1" x14ac:dyDescent="0.3">
      <c r="A7" s="27"/>
      <c r="B7" s="254" t="s">
        <v>1</v>
      </c>
      <c r="C7" s="265" t="s">
        <v>118</v>
      </c>
      <c r="D7" s="266"/>
      <c r="E7" s="266"/>
      <c r="F7" s="266"/>
      <c r="G7" s="263" t="s">
        <v>119</v>
      </c>
      <c r="H7" s="264"/>
      <c r="I7" s="264"/>
      <c r="J7" s="264"/>
      <c r="K7" s="257" t="s">
        <v>19</v>
      </c>
      <c r="L7" s="260" t="s">
        <v>20</v>
      </c>
    </row>
    <row r="8" spans="1:12" s="2" customFormat="1" ht="16.95" customHeight="1" x14ac:dyDescent="0.3">
      <c r="A8" s="45"/>
      <c r="B8" s="255"/>
      <c r="C8" s="227" t="s">
        <v>15</v>
      </c>
      <c r="D8" s="228" t="s">
        <v>92</v>
      </c>
      <c r="E8" s="229" t="s">
        <v>112</v>
      </c>
      <c r="F8" s="230"/>
      <c r="G8" s="231" t="s">
        <v>114</v>
      </c>
      <c r="H8" s="232" t="s">
        <v>115</v>
      </c>
      <c r="I8" s="233" t="s">
        <v>116</v>
      </c>
      <c r="J8" s="233"/>
      <c r="K8" s="258"/>
      <c r="L8" s="261"/>
    </row>
    <row r="9" spans="1:12" s="2" customFormat="1" ht="125.7" customHeight="1" x14ac:dyDescent="0.3">
      <c r="A9" s="15"/>
      <c r="B9" s="256"/>
      <c r="C9" s="207" t="s">
        <v>111</v>
      </c>
      <c r="D9" s="208" t="s">
        <v>16</v>
      </c>
      <c r="E9" s="209" t="s">
        <v>113</v>
      </c>
      <c r="F9" s="210"/>
      <c r="G9" s="207" t="s">
        <v>111</v>
      </c>
      <c r="H9" s="208" t="s">
        <v>16</v>
      </c>
      <c r="I9" s="209" t="s">
        <v>117</v>
      </c>
      <c r="J9" s="209" t="s">
        <v>93</v>
      </c>
      <c r="K9" s="259"/>
      <c r="L9" s="262"/>
    </row>
    <row r="10" spans="1:12" s="2" customFormat="1" ht="15.45" customHeight="1" x14ac:dyDescent="0.3">
      <c r="A10" s="33">
        <v>1</v>
      </c>
      <c r="B10" s="64">
        <f>'0_Offertöffnung'!B10</f>
        <v>0</v>
      </c>
      <c r="C10" s="118"/>
      <c r="D10" s="119"/>
      <c r="E10" s="119"/>
      <c r="F10" s="40"/>
      <c r="G10" s="202"/>
      <c r="H10" s="205"/>
      <c r="I10" s="205"/>
      <c r="J10" s="205"/>
      <c r="K10" s="213"/>
      <c r="L10" s="127"/>
    </row>
    <row r="11" spans="1:12" s="2" customFormat="1" ht="15.45" customHeight="1" x14ac:dyDescent="0.3">
      <c r="A11" s="34">
        <v>2</v>
      </c>
      <c r="B11" s="75">
        <f>'0_Offertöffnung'!B11</f>
        <v>0</v>
      </c>
      <c r="C11" s="120"/>
      <c r="D11" s="121"/>
      <c r="E11" s="121"/>
      <c r="F11" s="30"/>
      <c r="G11" s="203"/>
      <c r="H11" s="206"/>
      <c r="I11" s="206"/>
      <c r="J11" s="206"/>
      <c r="K11" s="214"/>
      <c r="L11" s="125"/>
    </row>
    <row r="12" spans="1:12" s="2" customFormat="1" ht="15.45" customHeight="1" x14ac:dyDescent="0.3">
      <c r="A12" s="34">
        <v>3</v>
      </c>
      <c r="B12" s="75">
        <f>'0_Offertöffnung'!B12</f>
        <v>0</v>
      </c>
      <c r="C12" s="120"/>
      <c r="D12" s="121"/>
      <c r="E12" s="121"/>
      <c r="F12" s="30"/>
      <c r="G12" s="203"/>
      <c r="H12" s="206"/>
      <c r="I12" s="206"/>
      <c r="J12" s="206"/>
      <c r="K12" s="214"/>
      <c r="L12" s="125"/>
    </row>
    <row r="13" spans="1:12" s="2" customFormat="1" ht="15.45" customHeight="1" x14ac:dyDescent="0.3">
      <c r="A13" s="34">
        <v>4</v>
      </c>
      <c r="B13" s="75">
        <f>'0_Offertöffnung'!B13</f>
        <v>0</v>
      </c>
      <c r="C13" s="120"/>
      <c r="D13" s="121"/>
      <c r="E13" s="121"/>
      <c r="F13" s="30"/>
      <c r="G13" s="203"/>
      <c r="H13" s="206"/>
      <c r="I13" s="206"/>
      <c r="J13" s="206"/>
      <c r="K13" s="214"/>
      <c r="L13" s="125"/>
    </row>
    <row r="14" spans="1:12" s="2" customFormat="1" ht="15.45" customHeight="1" x14ac:dyDescent="0.3">
      <c r="A14" s="34">
        <v>5</v>
      </c>
      <c r="B14" s="75">
        <f>'0_Offertöffnung'!B14</f>
        <v>0</v>
      </c>
      <c r="C14" s="120"/>
      <c r="D14" s="121"/>
      <c r="E14" s="121"/>
      <c r="F14" s="30"/>
      <c r="G14" s="203"/>
      <c r="H14" s="206"/>
      <c r="I14" s="206"/>
      <c r="J14" s="206"/>
      <c r="K14" s="214"/>
      <c r="L14" s="125"/>
    </row>
    <row r="15" spans="1:12" s="2" customFormat="1" ht="15.45" customHeight="1" x14ac:dyDescent="0.3">
      <c r="A15" s="34">
        <v>6</v>
      </c>
      <c r="B15" s="75">
        <f>'0_Offertöffnung'!B15</f>
        <v>0</v>
      </c>
      <c r="C15" s="120"/>
      <c r="D15" s="121"/>
      <c r="E15" s="121"/>
      <c r="F15" s="30"/>
      <c r="G15" s="203"/>
      <c r="H15" s="206"/>
      <c r="I15" s="206"/>
      <c r="J15" s="206"/>
      <c r="K15" s="214"/>
      <c r="L15" s="125"/>
    </row>
    <row r="16" spans="1:12" s="2" customFormat="1" ht="15.45" customHeight="1" x14ac:dyDescent="0.3">
      <c r="A16" s="34">
        <v>7</v>
      </c>
      <c r="B16" s="75">
        <f>'0_Offertöffnung'!B16</f>
        <v>0</v>
      </c>
      <c r="C16" s="120"/>
      <c r="D16" s="121"/>
      <c r="E16" s="121"/>
      <c r="F16" s="30"/>
      <c r="G16" s="203"/>
      <c r="H16" s="206"/>
      <c r="I16" s="206"/>
      <c r="J16" s="206"/>
      <c r="K16" s="214"/>
      <c r="L16" s="125"/>
    </row>
    <row r="17" spans="1:12" s="2" customFormat="1" ht="15.45" customHeight="1" x14ac:dyDescent="0.3">
      <c r="A17" s="34">
        <v>8</v>
      </c>
      <c r="B17" s="75">
        <f>'0_Offertöffnung'!B17</f>
        <v>0</v>
      </c>
      <c r="C17" s="120"/>
      <c r="D17" s="121"/>
      <c r="E17" s="121"/>
      <c r="F17" s="30"/>
      <c r="G17" s="203"/>
      <c r="H17" s="206"/>
      <c r="I17" s="206"/>
      <c r="J17" s="206"/>
      <c r="K17" s="214"/>
      <c r="L17" s="125"/>
    </row>
    <row r="18" spans="1:12" s="2" customFormat="1" ht="15.45" customHeight="1" x14ac:dyDescent="0.3">
      <c r="A18" s="34">
        <v>9</v>
      </c>
      <c r="B18" s="75">
        <f>'0_Offertöffnung'!B18</f>
        <v>0</v>
      </c>
      <c r="C18" s="120"/>
      <c r="D18" s="121"/>
      <c r="E18" s="121"/>
      <c r="F18" s="30"/>
      <c r="G18" s="203"/>
      <c r="H18" s="206"/>
      <c r="I18" s="206"/>
      <c r="J18" s="206"/>
      <c r="K18" s="214"/>
      <c r="L18" s="125"/>
    </row>
    <row r="19" spans="1:12" s="2" customFormat="1" ht="15.45" customHeight="1" x14ac:dyDescent="0.3">
      <c r="A19" s="34">
        <v>10</v>
      </c>
      <c r="B19" s="75">
        <f>'0_Offertöffnung'!B19</f>
        <v>0</v>
      </c>
      <c r="C19" s="120"/>
      <c r="D19" s="121"/>
      <c r="E19" s="121"/>
      <c r="F19" s="30"/>
      <c r="G19" s="203"/>
      <c r="H19" s="206"/>
      <c r="I19" s="206"/>
      <c r="J19" s="206"/>
      <c r="K19" s="214"/>
      <c r="L19" s="125"/>
    </row>
    <row r="20" spans="1:12" s="2" customFormat="1" ht="15.45" customHeight="1" x14ac:dyDescent="0.3">
      <c r="A20" s="34">
        <v>11</v>
      </c>
      <c r="B20" s="75">
        <f>'0_Offertöffnung'!B20</f>
        <v>0</v>
      </c>
      <c r="C20" s="120"/>
      <c r="D20" s="121"/>
      <c r="E20" s="121"/>
      <c r="F20" s="30"/>
      <c r="G20" s="203"/>
      <c r="H20" s="206"/>
      <c r="I20" s="206"/>
      <c r="J20" s="206"/>
      <c r="K20" s="214"/>
      <c r="L20" s="125"/>
    </row>
    <row r="21" spans="1:12" s="2" customFormat="1" ht="15.45" customHeight="1" x14ac:dyDescent="0.3">
      <c r="A21" s="35">
        <v>12</v>
      </c>
      <c r="B21" s="76">
        <f>'0_Offertöffnung'!B21</f>
        <v>0</v>
      </c>
      <c r="C21" s="122"/>
      <c r="D21" s="123"/>
      <c r="E21" s="123"/>
      <c r="F21" s="42"/>
      <c r="G21" s="204"/>
      <c r="H21" s="211"/>
      <c r="I21" s="211"/>
      <c r="J21" s="211"/>
      <c r="K21" s="215"/>
      <c r="L21" s="126"/>
    </row>
    <row r="22" spans="1:12" s="2" customFormat="1" ht="16.95" customHeight="1" x14ac:dyDescent="0.3">
      <c r="K22" s="32"/>
      <c r="L22" s="65"/>
    </row>
    <row r="23" spans="1:12" s="2" customFormat="1" ht="16.95" customHeight="1" x14ac:dyDescent="0.3">
      <c r="K23" s="32"/>
    </row>
    <row r="24" spans="1:12" s="2" customFormat="1" ht="16.95" customHeight="1" x14ac:dyDescent="0.3">
      <c r="K24" s="32"/>
    </row>
    <row r="25" spans="1:12" s="2" customFormat="1" ht="16.95" customHeight="1" x14ac:dyDescent="0.3">
      <c r="K25" s="32"/>
    </row>
    <row r="26" spans="1:12" s="2" customFormat="1" ht="16.95" customHeight="1" x14ac:dyDescent="0.3">
      <c r="K26" s="32"/>
    </row>
    <row r="27" spans="1:12" s="2" customFormat="1" ht="16.95" customHeight="1" x14ac:dyDescent="0.3">
      <c r="K27" s="32"/>
    </row>
    <row r="28" spans="1:12" s="2" customFormat="1" ht="16.95" customHeight="1" x14ac:dyDescent="0.3">
      <c r="K28" s="32"/>
    </row>
    <row r="29" spans="1:12" s="2" customFormat="1" ht="16.95" customHeight="1" x14ac:dyDescent="0.3">
      <c r="K29" s="32"/>
    </row>
    <row r="30" spans="1:12" s="2" customFormat="1" ht="16.95" customHeight="1" x14ac:dyDescent="0.3">
      <c r="K30" s="32"/>
    </row>
    <row r="31" spans="1:12" ht="16.95" customHeight="1" x14ac:dyDescent="0.3"/>
    <row r="32" spans="1:12" ht="16.95" customHeight="1" x14ac:dyDescent="0.3"/>
    <row r="33" ht="16.95" customHeight="1" x14ac:dyDescent="0.3"/>
  </sheetData>
  <sheetProtection algorithmName="SHA-512" hashValue="uU8KgmWREIuTKL6uGbxDvGdfuotXBgXZIsuA1POQOed5oKQ2U7rUemP9VfXcgjDLPGh7ZEDJbXWyvc4/0A4Pcg==" saltValue="lnOzz7stHMsmgTfbflF//w==" spinCount="100000" sheet="1" objects="1" scenarios="1"/>
  <protectedRanges>
    <protectedRange sqref="G8:H8 C10:L21 J9" name="Bereich1"/>
  </protectedRanges>
  <mergeCells count="5">
    <mergeCell ref="B7:B9"/>
    <mergeCell ref="K7:K9"/>
    <mergeCell ref="L7:L9"/>
    <mergeCell ref="G7:J7"/>
    <mergeCell ref="C7:F7"/>
  </mergeCells>
  <conditionalFormatting sqref="B10:B21">
    <cfRule type="cellIs" dxfId="16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DF940A5-E8EF-48C6-9F14-C80D2FD3D97D}">
          <x14:formula1>
            <xm:f>Dropdown!$A$2:$A$3</xm:f>
          </x14:formula1>
          <xm:sqref>C10:K21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8B776-80E7-424E-8BE0-F5D83168D021}">
  <sheetPr>
    <tabColor theme="9" tint="0.59999389629810485"/>
  </sheetPr>
  <dimension ref="A1:I27"/>
  <sheetViews>
    <sheetView view="pageBreakPreview" zoomScale="80" zoomScaleNormal="100" zoomScaleSheetLayoutView="80" zoomScalePageLayoutView="115" workbookViewId="0">
      <selection activeCell="B19" sqref="B19"/>
    </sheetView>
  </sheetViews>
  <sheetFormatPr baseColWidth="10" defaultColWidth="10.6640625" defaultRowHeight="13.8" x14ac:dyDescent="0.3"/>
  <cols>
    <col min="1" max="1" width="5" style="16" customWidth="1"/>
    <col min="2" max="2" width="33.33203125" style="16" customWidth="1"/>
    <col min="3" max="3" width="13.44140625" style="16" customWidth="1"/>
    <col min="4" max="4" width="8.6640625" style="16" customWidth="1"/>
    <col min="5" max="5" width="9.6640625" style="16" customWidth="1"/>
    <col min="6" max="6" width="8.6640625" style="16" customWidth="1"/>
    <col min="7" max="7" width="13.5546875" style="17" customWidth="1"/>
    <col min="8" max="8" width="9.44140625" style="16" customWidth="1"/>
    <col min="9" max="9" width="32.109375" style="16" customWidth="1"/>
    <col min="10" max="16384" width="10.6640625" style="16"/>
  </cols>
  <sheetData>
    <row r="1" spans="1:9" s="5" customFormat="1" ht="19.95" customHeight="1" x14ac:dyDescent="0.3">
      <c r="A1" s="21" t="str">
        <f>Titelblatt!A7</f>
        <v>Angebotsauswertung Baumeisterarbeiten - Einladungsverfahren</v>
      </c>
      <c r="G1" s="6"/>
    </row>
    <row r="2" spans="1:9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</row>
    <row r="4" spans="1:9" s="10" customFormat="1" ht="15" x14ac:dyDescent="0.3">
      <c r="A4" s="28">
        <v>3</v>
      </c>
      <c r="B4" s="9" t="s">
        <v>12</v>
      </c>
      <c r="D4" s="23"/>
      <c r="G4" s="95"/>
      <c r="H4" s="44"/>
    </row>
    <row r="5" spans="1:9" s="12" customFormat="1" ht="14.25" customHeight="1" x14ac:dyDescent="0.3">
      <c r="G5" s="13"/>
    </row>
    <row r="6" spans="1:9" s="12" customFormat="1" ht="16.95" customHeight="1" x14ac:dyDescent="0.3">
      <c r="A6" s="18"/>
      <c r="B6" s="47" t="s">
        <v>24</v>
      </c>
      <c r="C6" s="270" t="s">
        <v>66</v>
      </c>
      <c r="D6" s="271"/>
      <c r="E6" s="271"/>
      <c r="F6" s="271"/>
      <c r="G6" s="271"/>
      <c r="H6" s="271"/>
      <c r="I6" s="272"/>
    </row>
    <row r="7" spans="1:9" s="12" customFormat="1" ht="16.350000000000001" customHeight="1" x14ac:dyDescent="0.3">
      <c r="A7" s="220" t="s">
        <v>68</v>
      </c>
      <c r="B7" s="149" t="s">
        <v>120</v>
      </c>
      <c r="C7" s="273" t="s">
        <v>129</v>
      </c>
      <c r="D7" s="274"/>
      <c r="E7" s="274"/>
      <c r="F7" s="274"/>
      <c r="G7" s="274"/>
      <c r="H7" s="274"/>
      <c r="I7" s="275"/>
    </row>
    <row r="8" spans="1:9" s="12" customFormat="1" ht="16.350000000000001" customHeight="1" x14ac:dyDescent="0.3">
      <c r="A8" s="148" t="s">
        <v>69</v>
      </c>
      <c r="B8" s="72" t="s">
        <v>121</v>
      </c>
      <c r="C8" s="273" t="s">
        <v>122</v>
      </c>
      <c r="D8" s="274"/>
      <c r="E8" s="274"/>
      <c r="F8" s="274"/>
      <c r="G8" s="274"/>
      <c r="H8" s="274"/>
      <c r="I8" s="275"/>
    </row>
    <row r="9" spans="1:9" s="12" customFormat="1" ht="16.95" customHeight="1" x14ac:dyDescent="0.3">
      <c r="A9" s="151" t="s">
        <v>70</v>
      </c>
      <c r="B9" s="150" t="s">
        <v>13</v>
      </c>
      <c r="C9" s="276" t="s">
        <v>62</v>
      </c>
      <c r="D9" s="277"/>
      <c r="E9" s="277"/>
      <c r="F9" s="277"/>
      <c r="G9" s="277"/>
      <c r="H9" s="277"/>
      <c r="I9" s="278"/>
    </row>
    <row r="10" spans="1:9" s="12" customFormat="1" ht="6.6" customHeight="1" x14ac:dyDescent="0.3">
      <c r="C10" s="23"/>
      <c r="G10" s="13"/>
    </row>
    <row r="11" spans="1:9" s="12" customFormat="1" ht="16.95" customHeight="1" x14ac:dyDescent="0.3">
      <c r="C11" s="221"/>
      <c r="D11" s="23" t="s">
        <v>105</v>
      </c>
      <c r="G11" s="13"/>
    </row>
    <row r="12" spans="1:9" s="12" customFormat="1" ht="19.95" customHeight="1" x14ac:dyDescent="0.3">
      <c r="A12" s="48"/>
      <c r="B12" s="254" t="s">
        <v>1</v>
      </c>
      <c r="C12" s="237" t="s">
        <v>68</v>
      </c>
      <c r="D12" s="285" t="s">
        <v>69</v>
      </c>
      <c r="E12" s="286"/>
      <c r="F12" s="287"/>
      <c r="G12" s="238" t="s">
        <v>70</v>
      </c>
      <c r="H12" s="267" t="s">
        <v>104</v>
      </c>
      <c r="I12" s="260" t="s">
        <v>20</v>
      </c>
    </row>
    <row r="13" spans="1:9" s="12" customFormat="1" ht="19.95" customHeight="1" x14ac:dyDescent="0.3">
      <c r="A13" s="134"/>
      <c r="B13" s="255"/>
      <c r="C13" s="279" t="s">
        <v>124</v>
      </c>
      <c r="D13" s="281" t="s">
        <v>123</v>
      </c>
      <c r="E13" s="283" t="s">
        <v>108</v>
      </c>
      <c r="F13" s="288" t="s">
        <v>96</v>
      </c>
      <c r="G13" s="279" t="s">
        <v>109</v>
      </c>
      <c r="H13" s="268"/>
      <c r="I13" s="261"/>
    </row>
    <row r="14" spans="1:9" s="12" customFormat="1" ht="19.95" customHeight="1" x14ac:dyDescent="0.3">
      <c r="A14" s="15"/>
      <c r="B14" s="256"/>
      <c r="C14" s="280"/>
      <c r="D14" s="282"/>
      <c r="E14" s="284"/>
      <c r="F14" s="289"/>
      <c r="G14" s="280"/>
      <c r="H14" s="269"/>
      <c r="I14" s="262"/>
    </row>
    <row r="15" spans="1:9" s="12" customFormat="1" ht="15.45" customHeight="1" x14ac:dyDescent="0.3">
      <c r="A15" s="43">
        <v>1</v>
      </c>
      <c r="B15" s="77">
        <f>'0_Offertöffnung'!B10</f>
        <v>0</v>
      </c>
      <c r="C15" s="53"/>
      <c r="D15" s="239"/>
      <c r="E15" s="240"/>
      <c r="F15" s="241"/>
      <c r="G15" s="53"/>
      <c r="H15" s="222"/>
      <c r="I15" s="127"/>
    </row>
    <row r="16" spans="1:9" s="12" customFormat="1" ht="15.45" customHeight="1" x14ac:dyDescent="0.3">
      <c r="A16" s="34">
        <v>2</v>
      </c>
      <c r="B16" s="75">
        <f>'0_Offertöffnung'!B11</f>
        <v>0</v>
      </c>
      <c r="C16" s="26"/>
      <c r="D16" s="26"/>
      <c r="E16" s="242"/>
      <c r="F16" s="243"/>
      <c r="G16" s="26"/>
      <c r="H16" s="222"/>
      <c r="I16" s="125"/>
    </row>
    <row r="17" spans="1:9" s="12" customFormat="1" ht="15.45" customHeight="1" x14ac:dyDescent="0.3">
      <c r="A17" s="34">
        <v>3</v>
      </c>
      <c r="B17" s="75">
        <f>'0_Offertöffnung'!B12</f>
        <v>0</v>
      </c>
      <c r="C17" s="53"/>
      <c r="D17" s="53"/>
      <c r="E17" s="244"/>
      <c r="F17" s="245"/>
      <c r="G17" s="53"/>
      <c r="H17" s="222"/>
      <c r="I17" s="125"/>
    </row>
    <row r="18" spans="1:9" s="12" customFormat="1" ht="15.45" customHeight="1" x14ac:dyDescent="0.3">
      <c r="A18" s="34">
        <v>4</v>
      </c>
      <c r="B18" s="75">
        <f>'0_Offertöffnung'!B13</f>
        <v>0</v>
      </c>
      <c r="C18" s="26"/>
      <c r="D18" s="26"/>
      <c r="E18" s="242"/>
      <c r="F18" s="243"/>
      <c r="G18" s="26"/>
      <c r="H18" s="222"/>
      <c r="I18" s="125"/>
    </row>
    <row r="19" spans="1:9" s="12" customFormat="1" ht="15.45" customHeight="1" x14ac:dyDescent="0.3">
      <c r="A19" s="34">
        <v>5</v>
      </c>
      <c r="B19" s="75">
        <f>'0_Offertöffnung'!B14</f>
        <v>0</v>
      </c>
      <c r="C19" s="53"/>
      <c r="D19" s="53"/>
      <c r="E19" s="244"/>
      <c r="F19" s="245"/>
      <c r="G19" s="53"/>
      <c r="H19" s="222"/>
      <c r="I19" s="125"/>
    </row>
    <row r="20" spans="1:9" ht="15.45" customHeight="1" x14ac:dyDescent="0.3">
      <c r="A20" s="34">
        <v>6</v>
      </c>
      <c r="B20" s="75">
        <f>'0_Offertöffnung'!B15</f>
        <v>0</v>
      </c>
      <c r="C20" s="26"/>
      <c r="D20" s="26"/>
      <c r="E20" s="242"/>
      <c r="F20" s="243"/>
      <c r="G20" s="26"/>
      <c r="H20" s="222"/>
      <c r="I20" s="125"/>
    </row>
    <row r="21" spans="1:9" ht="15.45" customHeight="1" x14ac:dyDescent="0.3">
      <c r="A21" s="34">
        <v>7</v>
      </c>
      <c r="B21" s="75">
        <f>'0_Offertöffnung'!B16</f>
        <v>0</v>
      </c>
      <c r="C21" s="53"/>
      <c r="D21" s="53"/>
      <c r="E21" s="244"/>
      <c r="F21" s="245"/>
      <c r="G21" s="53"/>
      <c r="H21" s="222"/>
      <c r="I21" s="125"/>
    </row>
    <row r="22" spans="1:9" ht="15.45" customHeight="1" x14ac:dyDescent="0.3">
      <c r="A22" s="34">
        <v>8</v>
      </c>
      <c r="B22" s="75">
        <f>'0_Offertöffnung'!B17</f>
        <v>0</v>
      </c>
      <c r="C22" s="26"/>
      <c r="D22" s="26"/>
      <c r="E22" s="242"/>
      <c r="F22" s="243"/>
      <c r="G22" s="26"/>
      <c r="H22" s="222"/>
      <c r="I22" s="125"/>
    </row>
    <row r="23" spans="1:9" ht="15.45" customHeight="1" x14ac:dyDescent="0.3">
      <c r="A23" s="34">
        <v>9</v>
      </c>
      <c r="B23" s="75">
        <f>'0_Offertöffnung'!B18</f>
        <v>0</v>
      </c>
      <c r="C23" s="53"/>
      <c r="D23" s="53"/>
      <c r="E23" s="244"/>
      <c r="F23" s="245"/>
      <c r="G23" s="53"/>
      <c r="H23" s="222"/>
      <c r="I23" s="125"/>
    </row>
    <row r="24" spans="1:9" ht="15.45" customHeight="1" x14ac:dyDescent="0.3">
      <c r="A24" s="34">
        <v>10</v>
      </c>
      <c r="B24" s="75">
        <f>'0_Offertöffnung'!B19</f>
        <v>0</v>
      </c>
      <c r="C24" s="26"/>
      <c r="D24" s="26"/>
      <c r="E24" s="242"/>
      <c r="F24" s="243"/>
      <c r="G24" s="26"/>
      <c r="H24" s="222"/>
      <c r="I24" s="125"/>
    </row>
    <row r="25" spans="1:9" ht="15.45" customHeight="1" x14ac:dyDescent="0.3">
      <c r="A25" s="34">
        <v>11</v>
      </c>
      <c r="B25" s="75">
        <f>'0_Offertöffnung'!B20</f>
        <v>0</v>
      </c>
      <c r="C25" s="53"/>
      <c r="D25" s="53"/>
      <c r="E25" s="244"/>
      <c r="F25" s="245"/>
      <c r="G25" s="53"/>
      <c r="H25" s="222"/>
      <c r="I25" s="125"/>
    </row>
    <row r="26" spans="1:9" ht="15.45" customHeight="1" x14ac:dyDescent="0.3">
      <c r="A26" s="35">
        <v>12</v>
      </c>
      <c r="B26" s="76">
        <f>'0_Offertöffnung'!B21</f>
        <v>0</v>
      </c>
      <c r="C26" s="212"/>
      <c r="D26" s="212"/>
      <c r="E26" s="246"/>
      <c r="F26" s="247"/>
      <c r="G26" s="212"/>
      <c r="H26" s="223"/>
      <c r="I26" s="126"/>
    </row>
    <row r="27" spans="1:9" x14ac:dyDescent="0.3">
      <c r="C27" s="55"/>
      <c r="D27" s="55"/>
      <c r="E27" s="55"/>
      <c r="F27" s="56"/>
      <c r="G27" s="14"/>
    </row>
  </sheetData>
  <sheetProtection algorithmName="SHA-512" hashValue="X5BE5ci2WQ5cFZou44Kf0CVpNviTlSjwXca9wJVoXVhDhkCcbtpoU9NrhWriN3nOVJAyuXSk9F/B6ZDxwsI8gw==" saltValue="avL4erznXJJVuDSNLT+HAQ==" spinCount="100000" sheet="1" objects="1" scenarios="1"/>
  <protectedRanges>
    <protectedRange sqref="F7:H8 C7:D8 E7:E8 C15:H26" name="Bereich1"/>
    <protectedRange sqref="I15:I26" name="Bereich1_1"/>
  </protectedRanges>
  <mergeCells count="13">
    <mergeCell ref="B12:B14"/>
    <mergeCell ref="H12:H14"/>
    <mergeCell ref="C6:I6"/>
    <mergeCell ref="C8:I8"/>
    <mergeCell ref="C9:I9"/>
    <mergeCell ref="G13:G14"/>
    <mergeCell ref="D13:D14"/>
    <mergeCell ref="E13:E14"/>
    <mergeCell ref="D12:F12"/>
    <mergeCell ref="F13:F14"/>
    <mergeCell ref="C7:I7"/>
    <mergeCell ref="C13:C14"/>
    <mergeCell ref="I12:I14"/>
  </mergeCells>
  <conditionalFormatting sqref="B15:B26">
    <cfRule type="cellIs" dxfId="15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461062-5640-466E-B1BF-39EE8374A4DC}">
          <x14:formula1>
            <xm:f>Dropdown!$G$2:$G$3</xm:f>
          </x14:formula1>
          <xm:sqref>H15:H26</xm:sqref>
        </x14:dataValidation>
        <x14:dataValidation type="list" allowBlank="1" showInputMessage="1" showErrorMessage="1" xr:uid="{5ED31D50-CBC9-465F-B428-F26FCFCFFA86}">
          <x14:formula1>
            <xm:f>Dropdown!$A$2:$A$3</xm:f>
          </x14:formula1>
          <xm:sqref>C15:G26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CDA0-36C3-48B2-BEC5-8015439F1BAB}">
  <sheetPr>
    <tabColor theme="4" tint="0.59999389629810485"/>
  </sheetPr>
  <dimension ref="A1:P26"/>
  <sheetViews>
    <sheetView view="pageBreakPreview" zoomScale="60" zoomScaleNormal="100" workbookViewId="0">
      <selection activeCell="J6" sqref="J6"/>
    </sheetView>
  </sheetViews>
  <sheetFormatPr baseColWidth="10" defaultColWidth="10.6640625" defaultRowHeight="13.8" x14ac:dyDescent="0.3"/>
  <cols>
    <col min="1" max="1" width="5" style="16" customWidth="1"/>
    <col min="2" max="2" width="32.109375" style="16" customWidth="1"/>
    <col min="3" max="6" width="6" style="16" customWidth="1"/>
    <col min="7" max="7" width="5.44140625" style="16" customWidth="1"/>
    <col min="8" max="8" width="12.5546875" style="16" customWidth="1"/>
    <col min="9" max="9" width="35.88671875" style="17" customWidth="1"/>
    <col min="10" max="10" width="18.5546875" style="16" customWidth="1"/>
    <col min="11" max="16384" width="10.6640625" style="16"/>
  </cols>
  <sheetData>
    <row r="1" spans="1:16" s="5" customFormat="1" ht="19.95" customHeight="1" x14ac:dyDescent="0.3">
      <c r="A1" s="21" t="str">
        <f>Titelblatt!A7</f>
        <v>Angebotsauswertung Baumeisterarbeiten - Einladungsverfahren</v>
      </c>
      <c r="I1" s="6"/>
    </row>
    <row r="2" spans="1:16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  <c r="I2" s="8"/>
      <c r="J2" s="8"/>
    </row>
    <row r="4" spans="1:16" s="10" customFormat="1" ht="15" x14ac:dyDescent="0.3">
      <c r="A4" s="28">
        <v>4</v>
      </c>
      <c r="B4" s="9" t="s">
        <v>26</v>
      </c>
      <c r="C4" s="9"/>
      <c r="H4" s="22"/>
      <c r="I4" s="11"/>
    </row>
    <row r="5" spans="1:16" s="12" customFormat="1" ht="14.25" customHeight="1" x14ac:dyDescent="0.3">
      <c r="I5" s="13"/>
      <c r="J5" s="57"/>
      <c r="K5" s="22"/>
      <c r="L5" s="22"/>
      <c r="M5" s="22"/>
      <c r="N5" s="22"/>
      <c r="O5" s="22"/>
      <c r="P5" s="22"/>
    </row>
    <row r="6" spans="1:16" s="12" customFormat="1" ht="20.25" customHeight="1" x14ac:dyDescent="0.3">
      <c r="A6" s="22" t="s">
        <v>9</v>
      </c>
      <c r="I6" s="13"/>
      <c r="J6" s="13"/>
      <c r="K6" s="58"/>
      <c r="L6" s="58"/>
      <c r="M6" s="58"/>
      <c r="N6" s="58"/>
      <c r="O6" s="58"/>
      <c r="P6" s="58"/>
    </row>
    <row r="7" spans="1:16" s="12" customFormat="1" ht="16.95" customHeight="1" x14ac:dyDescent="0.3">
      <c r="A7" s="18"/>
      <c r="B7" s="19" t="s">
        <v>9</v>
      </c>
      <c r="C7" s="296" t="s">
        <v>3</v>
      </c>
      <c r="D7" s="310"/>
      <c r="E7" s="296" t="s">
        <v>38</v>
      </c>
      <c r="F7" s="297"/>
      <c r="H7" s="22" t="s">
        <v>32</v>
      </c>
      <c r="I7" s="13"/>
      <c r="J7" s="13"/>
      <c r="K7" s="58"/>
      <c r="L7" s="58"/>
      <c r="M7" s="58"/>
      <c r="N7" s="58"/>
      <c r="O7" s="58"/>
      <c r="P7" s="58"/>
    </row>
    <row r="8" spans="1:16" s="12" customFormat="1" ht="16.95" customHeight="1" x14ac:dyDescent="0.3">
      <c r="A8" s="147" t="s">
        <v>4</v>
      </c>
      <c r="B8" s="144" t="s">
        <v>5</v>
      </c>
      <c r="C8" s="311">
        <v>0.75</v>
      </c>
      <c r="D8" s="312"/>
      <c r="E8" s="298">
        <f>5*C8*100</f>
        <v>375</v>
      </c>
      <c r="F8" s="299"/>
      <c r="H8" s="12" t="s">
        <v>64</v>
      </c>
      <c r="I8" s="13"/>
      <c r="J8" s="13"/>
      <c r="K8" s="58"/>
      <c r="L8" s="58"/>
      <c r="M8" s="58"/>
      <c r="N8" s="58"/>
      <c r="O8" s="58"/>
      <c r="P8" s="58"/>
    </row>
    <row r="9" spans="1:16" s="12" customFormat="1" ht="16.95" customHeight="1" x14ac:dyDescent="0.3">
      <c r="A9" s="148" t="s">
        <v>6</v>
      </c>
      <c r="B9" s="145" t="s">
        <v>8</v>
      </c>
      <c r="C9" s="313">
        <v>0.2</v>
      </c>
      <c r="D9" s="314"/>
      <c r="E9" s="300">
        <f>5*C9*100</f>
        <v>100</v>
      </c>
      <c r="F9" s="301"/>
      <c r="I9" s="24"/>
      <c r="J9" s="13"/>
      <c r="K9" s="58"/>
      <c r="L9" s="58"/>
      <c r="M9" s="58"/>
      <c r="N9" s="58"/>
      <c r="O9" s="58"/>
      <c r="P9" s="58"/>
    </row>
    <row r="10" spans="1:16" s="12" customFormat="1" ht="16.95" customHeight="1" x14ac:dyDescent="0.3">
      <c r="A10" s="148" t="s">
        <v>7</v>
      </c>
      <c r="B10" s="146" t="s">
        <v>40</v>
      </c>
      <c r="C10" s="313">
        <v>0.05</v>
      </c>
      <c r="D10" s="314"/>
      <c r="E10" s="300">
        <f>5*C10*100</f>
        <v>25</v>
      </c>
      <c r="F10" s="301"/>
      <c r="H10" s="22" t="s">
        <v>34</v>
      </c>
      <c r="I10" s="24"/>
      <c r="J10" s="13"/>
      <c r="K10" s="58"/>
      <c r="L10" s="58"/>
      <c r="M10" s="58"/>
      <c r="N10" s="58"/>
      <c r="O10" s="58"/>
      <c r="P10" s="58"/>
    </row>
    <row r="11" spans="1:16" s="12" customFormat="1" ht="16.95" customHeight="1" x14ac:dyDescent="0.3">
      <c r="A11" s="18"/>
      <c r="B11" s="81"/>
      <c r="C11" s="308">
        <f>SUM(C8:D10)</f>
        <v>1</v>
      </c>
      <c r="D11" s="309"/>
      <c r="E11" s="302">
        <f>SUM(E8:F10)</f>
        <v>500</v>
      </c>
      <c r="F11" s="303"/>
      <c r="H11" s="12" t="s">
        <v>33</v>
      </c>
      <c r="I11" s="13"/>
    </row>
    <row r="12" spans="1:16" s="12" customFormat="1" ht="14.25" customHeight="1" x14ac:dyDescent="0.3">
      <c r="D12" s="23"/>
      <c r="E12" s="23"/>
      <c r="I12" s="13"/>
    </row>
    <row r="13" spans="1:16" s="12" customFormat="1" ht="16.95" customHeight="1" x14ac:dyDescent="0.3">
      <c r="A13" s="22" t="s">
        <v>39</v>
      </c>
      <c r="D13" s="23"/>
      <c r="E13" s="23"/>
      <c r="H13" s="13"/>
      <c r="I13" s="13"/>
    </row>
    <row r="14" spans="1:16" s="12" customFormat="1" ht="20.25" customHeight="1" x14ac:dyDescent="0.3">
      <c r="A14" s="18"/>
      <c r="B14" s="80" t="s">
        <v>1</v>
      </c>
      <c r="C14" s="116" t="str">
        <f>A8</f>
        <v>ZK1</v>
      </c>
      <c r="D14" s="79" t="str">
        <f>A9</f>
        <v>ZK2</v>
      </c>
      <c r="E14" s="117" t="str">
        <f>A10</f>
        <v>ZK3</v>
      </c>
      <c r="F14" s="304" t="s">
        <v>37</v>
      </c>
      <c r="G14" s="271"/>
      <c r="H14" s="272"/>
      <c r="I14" s="156" t="s">
        <v>58</v>
      </c>
      <c r="J14" s="159" t="s">
        <v>50</v>
      </c>
    </row>
    <row r="15" spans="1:16" s="12" customFormat="1" ht="15.45" customHeight="1" x14ac:dyDescent="0.3">
      <c r="A15" s="129">
        <v>1</v>
      </c>
      <c r="B15" s="77">
        <f>'0_Offertöffnung'!B10</f>
        <v>0</v>
      </c>
      <c r="C15" s="130" t="str">
        <f>IF(ISBLANK('0_Offertöffnung'!B10),"",ZK1_Preis!G13)</f>
        <v/>
      </c>
      <c r="D15" s="51" t="str">
        <f>IF(ISBLANK('0_Offertöffnung'!B10),"",ZK2_Nachhaltigkeit!F12)</f>
        <v/>
      </c>
      <c r="E15" s="131" t="str">
        <f>IF(ISBLANK('0_Offertöffnung'!B10),"",ZK3_Lernende!M15)</f>
        <v/>
      </c>
      <c r="F15" s="305"/>
      <c r="G15" s="306"/>
      <c r="H15" s="307"/>
      <c r="I15" s="157" t="str">
        <f>IF(ISBLANK('0_Offertöffnung'!B10),"",SUM(C15:E15))</f>
        <v/>
      </c>
      <c r="J15" s="160" t="str">
        <f>IFERROR(_xlfn.RANK.EQ(I15,$I$15:$I$26),"")</f>
        <v/>
      </c>
    </row>
    <row r="16" spans="1:16" s="12" customFormat="1" ht="15.45" customHeight="1" x14ac:dyDescent="0.3">
      <c r="A16" s="34">
        <v>2</v>
      </c>
      <c r="B16" s="75">
        <f>'0_Offertöffnung'!B11</f>
        <v>0</v>
      </c>
      <c r="C16" s="130" t="str">
        <f>IF(ISBLANK('0_Offertöffnung'!B11),"",ZK1_Preis!G14)</f>
        <v/>
      </c>
      <c r="D16" s="51" t="str">
        <f>IF(ISBLANK('0_Offertöffnung'!B11),"",ZK2_Nachhaltigkeit!F13)</f>
        <v/>
      </c>
      <c r="E16" s="131" t="str">
        <f>IF(ISBLANK('0_Offertöffnung'!B11),"",ZK3_Lernende!M16)</f>
        <v/>
      </c>
      <c r="F16" s="293"/>
      <c r="G16" s="294"/>
      <c r="H16" s="295"/>
      <c r="I16" s="157" t="str">
        <f>IF(ISBLANK('0_Offertöffnung'!B11),"",SUM(C16:E16))</f>
        <v/>
      </c>
      <c r="J16" s="160" t="str">
        <f t="shared" ref="J16:J26" si="0">IFERROR(_xlfn.RANK.EQ(I16,$I$15:$I$26),"")</f>
        <v/>
      </c>
    </row>
    <row r="17" spans="1:10" s="12" customFormat="1" ht="15.45" customHeight="1" x14ac:dyDescent="0.3">
      <c r="A17" s="34">
        <v>3</v>
      </c>
      <c r="B17" s="75">
        <f>'0_Offertöffnung'!B12</f>
        <v>0</v>
      </c>
      <c r="C17" s="130" t="str">
        <f>IF(ISBLANK('0_Offertöffnung'!B12),"",ZK1_Preis!G15)</f>
        <v/>
      </c>
      <c r="D17" s="51" t="str">
        <f>IF(ISBLANK('0_Offertöffnung'!B12),"",ZK2_Nachhaltigkeit!F14)</f>
        <v/>
      </c>
      <c r="E17" s="131" t="str">
        <f>IF(ISBLANK('0_Offertöffnung'!B12),"",ZK3_Lernende!M17)</f>
        <v/>
      </c>
      <c r="F17" s="293"/>
      <c r="G17" s="294"/>
      <c r="H17" s="295"/>
      <c r="I17" s="157" t="str">
        <f>IF(ISBLANK('0_Offertöffnung'!B12),"",SUM(C17:E17))</f>
        <v/>
      </c>
      <c r="J17" s="160" t="str">
        <f t="shared" si="0"/>
        <v/>
      </c>
    </row>
    <row r="18" spans="1:10" s="12" customFormat="1" ht="15.45" customHeight="1" x14ac:dyDescent="0.3">
      <c r="A18" s="34">
        <v>4</v>
      </c>
      <c r="B18" s="75">
        <f>'0_Offertöffnung'!B13</f>
        <v>0</v>
      </c>
      <c r="C18" s="130" t="str">
        <f>IF(ISBLANK('0_Offertöffnung'!B13),"",ZK1_Preis!G16)</f>
        <v/>
      </c>
      <c r="D18" s="51" t="str">
        <f>IF(ISBLANK('0_Offertöffnung'!B13),"",ZK2_Nachhaltigkeit!F15)</f>
        <v/>
      </c>
      <c r="E18" s="131" t="str">
        <f>IF(ISBLANK('0_Offertöffnung'!B13),"",ZK3_Lernende!M18)</f>
        <v/>
      </c>
      <c r="F18" s="293"/>
      <c r="G18" s="294"/>
      <c r="H18" s="295"/>
      <c r="I18" s="157" t="str">
        <f>IF(ISBLANK('0_Offertöffnung'!B13),"",SUM(C18:E18))</f>
        <v/>
      </c>
      <c r="J18" s="160" t="str">
        <f t="shared" si="0"/>
        <v/>
      </c>
    </row>
    <row r="19" spans="1:10" ht="15.45" customHeight="1" x14ac:dyDescent="0.3">
      <c r="A19" s="34">
        <v>5</v>
      </c>
      <c r="B19" s="75">
        <f>'0_Offertöffnung'!B14</f>
        <v>0</v>
      </c>
      <c r="C19" s="130" t="str">
        <f>IF(ISBLANK('0_Offertöffnung'!B14),"",ZK1_Preis!G17)</f>
        <v/>
      </c>
      <c r="D19" s="51" t="str">
        <f>IF(ISBLANK('0_Offertöffnung'!B14),"",ZK2_Nachhaltigkeit!F16)</f>
        <v/>
      </c>
      <c r="E19" s="131" t="str">
        <f>IF(ISBLANK('0_Offertöffnung'!B14),"",ZK3_Lernende!M19)</f>
        <v/>
      </c>
      <c r="F19" s="293"/>
      <c r="G19" s="294"/>
      <c r="H19" s="295"/>
      <c r="I19" s="157" t="str">
        <f>IF(ISBLANK('0_Offertöffnung'!B14),"",SUM(C19:E19))</f>
        <v/>
      </c>
      <c r="J19" s="160" t="str">
        <f>IFERROR(_xlfn.RANK.EQ(I19,$I$15:$I$26),"")</f>
        <v/>
      </c>
    </row>
    <row r="20" spans="1:10" ht="15.45" customHeight="1" x14ac:dyDescent="0.3">
      <c r="A20" s="34">
        <v>6</v>
      </c>
      <c r="B20" s="75">
        <f>'0_Offertöffnung'!B15</f>
        <v>0</v>
      </c>
      <c r="C20" s="130" t="str">
        <f>IF(ISBLANK('0_Offertöffnung'!B15),"",ZK1_Preis!G18)</f>
        <v/>
      </c>
      <c r="D20" s="51" t="str">
        <f>IF(ISBLANK('0_Offertöffnung'!B15),"",ZK2_Nachhaltigkeit!F17)</f>
        <v/>
      </c>
      <c r="E20" s="131" t="str">
        <f>IF(ISBLANK('0_Offertöffnung'!B15),"",ZK3_Lernende!M20)</f>
        <v/>
      </c>
      <c r="F20" s="293"/>
      <c r="G20" s="294"/>
      <c r="H20" s="295"/>
      <c r="I20" s="157" t="str">
        <f>IF(ISBLANK('0_Offertöffnung'!B15),"",SUM(C20:E20))</f>
        <v/>
      </c>
      <c r="J20" s="160" t="str">
        <f t="shared" si="0"/>
        <v/>
      </c>
    </row>
    <row r="21" spans="1:10" ht="15.45" customHeight="1" x14ac:dyDescent="0.3">
      <c r="A21" s="34">
        <v>7</v>
      </c>
      <c r="B21" s="75">
        <f>'0_Offertöffnung'!B16</f>
        <v>0</v>
      </c>
      <c r="C21" s="130" t="str">
        <f>IF(ISBLANK('0_Offertöffnung'!B16),"",ZK1_Preis!G19)</f>
        <v/>
      </c>
      <c r="D21" s="51" t="str">
        <f>IF(ISBLANK('0_Offertöffnung'!B16),"",ZK2_Nachhaltigkeit!F18)</f>
        <v/>
      </c>
      <c r="E21" s="131" t="str">
        <f>IF(ISBLANK('0_Offertöffnung'!B16),"",ZK3_Lernende!M21)</f>
        <v/>
      </c>
      <c r="F21" s="293"/>
      <c r="G21" s="294"/>
      <c r="H21" s="295"/>
      <c r="I21" s="157" t="str">
        <f>IF(ISBLANK('0_Offertöffnung'!B16),"",SUM(C21:E21))</f>
        <v/>
      </c>
      <c r="J21" s="160" t="str">
        <f t="shared" si="0"/>
        <v/>
      </c>
    </row>
    <row r="22" spans="1:10" ht="15.45" customHeight="1" x14ac:dyDescent="0.3">
      <c r="A22" s="34">
        <v>8</v>
      </c>
      <c r="B22" s="75">
        <f>'0_Offertöffnung'!B17</f>
        <v>0</v>
      </c>
      <c r="C22" s="130" t="str">
        <f>IF(ISBLANK('0_Offertöffnung'!B17),"",ZK1_Preis!G20)</f>
        <v/>
      </c>
      <c r="D22" s="51" t="str">
        <f>IF(ISBLANK('0_Offertöffnung'!B17),"",ZK2_Nachhaltigkeit!F19)</f>
        <v/>
      </c>
      <c r="E22" s="131" t="str">
        <f>IF(ISBLANK('0_Offertöffnung'!B17),"",ZK3_Lernende!M22)</f>
        <v/>
      </c>
      <c r="F22" s="293"/>
      <c r="G22" s="294"/>
      <c r="H22" s="295"/>
      <c r="I22" s="157" t="str">
        <f>IF(ISBLANK('0_Offertöffnung'!B17),"",SUM(C22:E22))</f>
        <v/>
      </c>
      <c r="J22" s="160" t="str">
        <f>IFERROR(_xlfn.RANK.EQ(I22,$I$15:$I$26),"")</f>
        <v/>
      </c>
    </row>
    <row r="23" spans="1:10" ht="15.45" customHeight="1" x14ac:dyDescent="0.3">
      <c r="A23" s="34">
        <v>9</v>
      </c>
      <c r="B23" s="75">
        <f>'0_Offertöffnung'!B18</f>
        <v>0</v>
      </c>
      <c r="C23" s="130" t="str">
        <f>IF(ISBLANK('0_Offertöffnung'!B18),"",ZK1_Preis!G21)</f>
        <v/>
      </c>
      <c r="D23" s="51" t="str">
        <f>IF(ISBLANK('0_Offertöffnung'!B18),"",ZK2_Nachhaltigkeit!F20)</f>
        <v/>
      </c>
      <c r="E23" s="131" t="str">
        <f>IF(ISBLANK('0_Offertöffnung'!B18),"",ZK3_Lernende!M23)</f>
        <v/>
      </c>
      <c r="F23" s="293"/>
      <c r="G23" s="294"/>
      <c r="H23" s="295"/>
      <c r="I23" s="157" t="str">
        <f>IF(ISBLANK('0_Offertöffnung'!B18),"",SUM(C23:E23))</f>
        <v/>
      </c>
      <c r="J23" s="160" t="str">
        <f t="shared" si="0"/>
        <v/>
      </c>
    </row>
    <row r="24" spans="1:10" ht="15.45" customHeight="1" x14ac:dyDescent="0.3">
      <c r="A24" s="34">
        <v>10</v>
      </c>
      <c r="B24" s="75">
        <f>'0_Offertöffnung'!B19</f>
        <v>0</v>
      </c>
      <c r="C24" s="130" t="str">
        <f>IF(ISBLANK('0_Offertöffnung'!B19),"",ZK1_Preis!G22)</f>
        <v/>
      </c>
      <c r="D24" s="51" t="str">
        <f>IF(ISBLANK('0_Offertöffnung'!B19),"",ZK2_Nachhaltigkeit!F21)</f>
        <v/>
      </c>
      <c r="E24" s="131" t="str">
        <f>IF(ISBLANK('0_Offertöffnung'!B19),"",ZK3_Lernende!M24)</f>
        <v/>
      </c>
      <c r="F24" s="293"/>
      <c r="G24" s="294"/>
      <c r="H24" s="295"/>
      <c r="I24" s="157" t="str">
        <f>IF(ISBLANK('0_Offertöffnung'!B19),"",SUM(C24:E24))</f>
        <v/>
      </c>
      <c r="J24" s="160" t="str">
        <f t="shared" si="0"/>
        <v/>
      </c>
    </row>
    <row r="25" spans="1:10" ht="15.45" customHeight="1" x14ac:dyDescent="0.3">
      <c r="A25" s="34">
        <v>11</v>
      </c>
      <c r="B25" s="75">
        <f>'0_Offertöffnung'!B20</f>
        <v>0</v>
      </c>
      <c r="C25" s="130" t="str">
        <f>IF(ISBLANK('0_Offertöffnung'!B20),"",ZK1_Preis!G23)</f>
        <v/>
      </c>
      <c r="D25" s="51" t="str">
        <f>IF(ISBLANK('0_Offertöffnung'!B20),"",ZK2_Nachhaltigkeit!F22)</f>
        <v/>
      </c>
      <c r="E25" s="131" t="str">
        <f>IF(ISBLANK('0_Offertöffnung'!B20),"",ZK3_Lernende!M25)</f>
        <v/>
      </c>
      <c r="F25" s="293"/>
      <c r="G25" s="294"/>
      <c r="H25" s="295"/>
      <c r="I25" s="157" t="str">
        <f>IF(ISBLANK('0_Offertöffnung'!B20),"",SUM(C25:E25))</f>
        <v/>
      </c>
      <c r="J25" s="160" t="str">
        <f t="shared" si="0"/>
        <v/>
      </c>
    </row>
    <row r="26" spans="1:10" ht="15.45" customHeight="1" x14ac:dyDescent="0.3">
      <c r="A26" s="82">
        <v>12</v>
      </c>
      <c r="B26" s="94">
        <f>'0_Offertöffnung'!B21</f>
        <v>0</v>
      </c>
      <c r="C26" s="166" t="str">
        <f>IF(ISBLANK('0_Offertöffnung'!B21),"",ZK1_Preis!G24)</f>
        <v/>
      </c>
      <c r="D26" s="52" t="str">
        <f>IF(ISBLANK('0_Offertöffnung'!B21),"",ZK2_Nachhaltigkeit!F23)</f>
        <v/>
      </c>
      <c r="E26" s="236" t="str">
        <f>IF(ISBLANK('0_Offertöffnung'!B21),"",ZK3_Lernende!M26)</f>
        <v/>
      </c>
      <c r="F26" s="290"/>
      <c r="G26" s="291"/>
      <c r="H26" s="292"/>
      <c r="I26" s="158" t="str">
        <f>IF(ISBLANK('0_Offertöffnung'!B21),"",SUM(C26:E26))</f>
        <v/>
      </c>
      <c r="J26" s="165" t="str">
        <f t="shared" si="0"/>
        <v/>
      </c>
    </row>
  </sheetData>
  <sheetProtection algorithmName="SHA-512" hashValue="HvZsbNwLKeG38hUJzWNEFPyahaQ//8QUyWt5eWYEHEQf7Aqsa8gv9YuOi3LvhEgSVlKmzkbobQv+vsau0uzI3g==" saltValue="lpjSW/3K1AK1fvcQrzw2SQ==" spinCount="100000" sheet="1" objects="1" scenarios="1"/>
  <protectedRanges>
    <protectedRange sqref="F15:H26 C8:D10" name="Bereich1"/>
  </protectedRanges>
  <mergeCells count="23">
    <mergeCell ref="C11:D11"/>
    <mergeCell ref="C7:D7"/>
    <mergeCell ref="C8:D8"/>
    <mergeCell ref="C9:D9"/>
    <mergeCell ref="C10:D10"/>
    <mergeCell ref="F19:H19"/>
    <mergeCell ref="E7:F7"/>
    <mergeCell ref="E8:F8"/>
    <mergeCell ref="E9:F9"/>
    <mergeCell ref="E10:F10"/>
    <mergeCell ref="E11:F11"/>
    <mergeCell ref="F14:H14"/>
    <mergeCell ref="F15:H15"/>
    <mergeCell ref="F16:H16"/>
    <mergeCell ref="F17:H17"/>
    <mergeCell ref="F18:H18"/>
    <mergeCell ref="F26:H26"/>
    <mergeCell ref="F20:H20"/>
    <mergeCell ref="F21:H21"/>
    <mergeCell ref="F22:H22"/>
    <mergeCell ref="F23:H23"/>
    <mergeCell ref="F24:H24"/>
    <mergeCell ref="F25:H25"/>
  </mergeCells>
  <conditionalFormatting sqref="B15:B26">
    <cfRule type="cellIs" dxfId="14" priority="4" operator="equal">
      <formula>0</formula>
    </cfRule>
  </conditionalFormatting>
  <conditionalFormatting sqref="C15:C26">
    <cfRule type="top10" dxfId="13" priority="20" bottom="1" rank="1"/>
    <cfRule type="top10" dxfId="12" priority="21" rank="1"/>
  </conditionalFormatting>
  <conditionalFormatting sqref="C11:D11">
    <cfRule type="cellIs" dxfId="11" priority="1" operator="equal">
      <formula>1</formula>
    </cfRule>
    <cfRule type="cellIs" dxfId="10" priority="2" operator="lessThan">
      <formula>1</formula>
    </cfRule>
    <cfRule type="cellIs" dxfId="9" priority="3" operator="greaterThan">
      <formula>1</formula>
    </cfRule>
  </conditionalFormatting>
  <conditionalFormatting sqref="D15:D26">
    <cfRule type="top10" dxfId="8" priority="10" bottom="1" rank="1"/>
    <cfRule type="top10" dxfId="7" priority="15" rank="1"/>
  </conditionalFormatting>
  <conditionalFormatting sqref="E15:E26">
    <cfRule type="top10" dxfId="6" priority="11" bottom="1" rank="1"/>
    <cfRule type="top10" dxfId="5" priority="14" rank="1"/>
  </conditionalFormatting>
  <conditionalFormatting sqref="J15:J26">
    <cfRule type="top10" dxfId="4" priority="5" bottom="1" rank="1"/>
    <cfRule type="top10" dxfId="3" priority="6" rank="1"/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E65F4-C5B5-4DB0-BA21-11A8045973CB}">
  <sheetPr>
    <tabColor theme="4" tint="0.79998168889431442"/>
  </sheetPr>
  <dimension ref="A1:J36"/>
  <sheetViews>
    <sheetView view="pageBreakPreview" zoomScale="70" zoomScaleNormal="100" zoomScaleSheetLayoutView="70" zoomScalePageLayoutView="90" workbookViewId="0">
      <selection activeCell="B15" sqref="B15"/>
    </sheetView>
  </sheetViews>
  <sheetFormatPr baseColWidth="10" defaultColWidth="10.6640625" defaultRowHeight="13.8" x14ac:dyDescent="0.3"/>
  <cols>
    <col min="1" max="1" width="5" style="16" customWidth="1"/>
    <col min="2" max="2" width="34.6640625" style="16" customWidth="1"/>
    <col min="3" max="3" width="26.6640625" style="16" customWidth="1"/>
    <col min="4" max="4" width="2.5546875" style="16" customWidth="1"/>
    <col min="5" max="5" width="8.44140625" style="16" customWidth="1"/>
    <col min="6" max="6" width="28.21875" style="17" customWidth="1"/>
    <col min="7" max="7" width="24.5546875" style="17" customWidth="1"/>
    <col min="8" max="8" width="17.5546875" style="16" customWidth="1"/>
    <col min="9" max="16384" width="10.6640625" style="16"/>
  </cols>
  <sheetData>
    <row r="1" spans="1:10" s="5" customFormat="1" ht="19.95" customHeight="1" x14ac:dyDescent="0.3">
      <c r="A1" s="21" t="str">
        <f>Titelblatt!A7</f>
        <v>Angebotsauswertung Baumeisterarbeiten - Einladungsverfahren</v>
      </c>
      <c r="F1" s="6"/>
      <c r="G1" s="6"/>
    </row>
    <row r="2" spans="1:10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</row>
    <row r="3" spans="1:10" x14ac:dyDescent="0.3">
      <c r="H3" s="12"/>
    </row>
    <row r="4" spans="1:10" s="10" customFormat="1" ht="15" x14ac:dyDescent="0.3">
      <c r="A4" s="9" t="s">
        <v>4</v>
      </c>
      <c r="B4" s="9" t="str">
        <f>'4_Zuschlagskriterien'!B8</f>
        <v>Preis</v>
      </c>
      <c r="F4" s="11"/>
      <c r="G4" s="11"/>
    </row>
    <row r="5" spans="1:10" s="12" customFormat="1" ht="14.25" customHeight="1" x14ac:dyDescent="0.3">
      <c r="F5" s="13"/>
      <c r="G5" s="13"/>
    </row>
    <row r="6" spans="1:10" s="12" customFormat="1" ht="16.95" customHeight="1" x14ac:dyDescent="0.3">
      <c r="A6" s="61" t="s">
        <v>3</v>
      </c>
      <c r="B6" s="62"/>
      <c r="C6" s="193">
        <f>'4_Zuschlagskriterien'!C8</f>
        <v>0.75</v>
      </c>
      <c r="E6" s="22" t="s">
        <v>28</v>
      </c>
      <c r="F6" s="13"/>
      <c r="G6" s="13"/>
    </row>
    <row r="7" spans="1:10" s="12" customFormat="1" ht="16.95" customHeight="1" x14ac:dyDescent="0.3">
      <c r="A7" s="315" t="s">
        <v>61</v>
      </c>
      <c r="B7" s="316"/>
      <c r="C7" s="317"/>
      <c r="E7" s="326" t="s">
        <v>29</v>
      </c>
      <c r="F7" s="330" t="s">
        <v>30</v>
      </c>
      <c r="G7" s="330"/>
      <c r="H7" s="326" t="s">
        <v>59</v>
      </c>
    </row>
    <row r="8" spans="1:10" s="12" customFormat="1" ht="16.95" customHeight="1" x14ac:dyDescent="0.3">
      <c r="A8" s="63" t="s">
        <v>34</v>
      </c>
      <c r="B8" s="194"/>
      <c r="C8" s="195">
        <f>'4_Zuschlagskriterien'!E8</f>
        <v>375</v>
      </c>
      <c r="E8" s="326"/>
      <c r="F8" s="326" t="s">
        <v>31</v>
      </c>
      <c r="G8" s="326"/>
      <c r="H8" s="326"/>
    </row>
    <row r="9" spans="1:10" s="12" customFormat="1" ht="16.95" customHeight="1" x14ac:dyDescent="0.3">
      <c r="A9" s="225" t="s">
        <v>78</v>
      </c>
      <c r="B9" s="224"/>
      <c r="C9" s="182">
        <v>250000</v>
      </c>
      <c r="F9" s="326"/>
      <c r="G9" s="326"/>
      <c r="J9" s="13"/>
    </row>
    <row r="10" spans="1:10" s="12" customFormat="1" ht="16.95" customHeight="1" x14ac:dyDescent="0.3">
      <c r="A10" s="318" t="s">
        <v>52</v>
      </c>
      <c r="B10" s="319"/>
      <c r="C10" s="183">
        <f>C9/2</f>
        <v>125000</v>
      </c>
      <c r="E10" s="58" t="s">
        <v>71</v>
      </c>
      <c r="F10" s="184"/>
      <c r="G10" s="184"/>
      <c r="H10" s="184"/>
    </row>
    <row r="11" spans="1:10" s="12" customFormat="1" ht="20.25" customHeight="1" x14ac:dyDescent="0.3">
      <c r="F11" s="13"/>
      <c r="G11" s="13"/>
    </row>
    <row r="12" spans="1:10" s="12" customFormat="1" ht="39.75" customHeight="1" x14ac:dyDescent="0.3">
      <c r="A12" s="18"/>
      <c r="B12" s="47" t="s">
        <v>1</v>
      </c>
      <c r="C12" s="185" t="s">
        <v>56</v>
      </c>
      <c r="D12" s="329" t="s">
        <v>53</v>
      </c>
      <c r="E12" s="297"/>
      <c r="F12" s="186" t="s">
        <v>55</v>
      </c>
      <c r="G12" s="327" t="s">
        <v>35</v>
      </c>
      <c r="H12" s="328"/>
    </row>
    <row r="13" spans="1:10" s="12" customFormat="1" ht="16.649999999999999" customHeight="1" x14ac:dyDescent="0.3">
      <c r="A13" s="187">
        <v>1</v>
      </c>
      <c r="B13" s="135">
        <f>'0_Offertöffnung'!B10</f>
        <v>0</v>
      </c>
      <c r="C13" s="188" t="str">
        <f>IF(ISBLANK('0_Offertöffnung'!B10),"",'0_Offertöffnung'!D10)</f>
        <v/>
      </c>
      <c r="D13" s="322" t="str">
        <f>IFERROR(IF(C13=0,0,($C$9+$C$10-C13)/$C$10*5),"")</f>
        <v/>
      </c>
      <c r="E13" s="323"/>
      <c r="F13" s="99" t="str">
        <f>IF(ISBLANK('0_Offertöffnung'!B10),"",ROUND(MAX(0,D13),2))</f>
        <v/>
      </c>
      <c r="G13" s="324" t="str">
        <f>IFERROR(ROUND(F13*$C$6*100,0),"")</f>
        <v/>
      </c>
      <c r="H13" s="325"/>
    </row>
    <row r="14" spans="1:10" s="12" customFormat="1" ht="16.649999999999999" customHeight="1" x14ac:dyDescent="0.3">
      <c r="A14" s="34">
        <v>2</v>
      </c>
      <c r="B14" s="75">
        <f>'0_Offertöffnung'!B11</f>
        <v>0</v>
      </c>
      <c r="C14" s="189" t="str">
        <f>IF(ISBLANK('0_Offertöffnung'!B11),"",'0_Offertöffnung'!D11)</f>
        <v/>
      </c>
      <c r="D14" s="322" t="str">
        <f>IFERROR(IF(C14=0,0,($C$9+$C$10-C14)/$C$10*5),"")</f>
        <v/>
      </c>
      <c r="E14" s="323"/>
      <c r="F14" s="99" t="str">
        <f>IF(ISBLANK('0_Offertöffnung'!B11),"",ROUND(MAX(0,D14),2))</f>
        <v/>
      </c>
      <c r="G14" s="320" t="str">
        <f t="shared" ref="G14:G24" si="0">IFERROR(ROUND(F14*$C$6*100,0),"")</f>
        <v/>
      </c>
      <c r="H14" s="321"/>
    </row>
    <row r="15" spans="1:10" s="12" customFormat="1" ht="16.649999999999999" customHeight="1" x14ac:dyDescent="0.3">
      <c r="A15" s="34">
        <v>3</v>
      </c>
      <c r="B15" s="75">
        <f>'0_Offertöffnung'!B12</f>
        <v>0</v>
      </c>
      <c r="C15" s="189" t="str">
        <f>IF(ISBLANK('0_Offertöffnung'!B12),"",'0_Offertöffnung'!D12)</f>
        <v/>
      </c>
      <c r="D15" s="322" t="str">
        <f t="shared" ref="D15:D24" si="1">IFERROR(IF(C15=0,0,($C$9+$C$10-C15)/$C$10*5),"")</f>
        <v/>
      </c>
      <c r="E15" s="323"/>
      <c r="F15" s="99" t="str">
        <f>IF(ISBLANK('0_Offertöffnung'!B12),"",ROUND(MAX(0,D15),2))</f>
        <v/>
      </c>
      <c r="G15" s="320" t="str">
        <f t="shared" si="0"/>
        <v/>
      </c>
      <c r="H15" s="321"/>
    </row>
    <row r="16" spans="1:10" s="12" customFormat="1" ht="16.649999999999999" customHeight="1" x14ac:dyDescent="0.3">
      <c r="A16" s="34">
        <v>4</v>
      </c>
      <c r="B16" s="75">
        <f>'0_Offertöffnung'!B13</f>
        <v>0</v>
      </c>
      <c r="C16" s="189" t="str">
        <f>IF(ISBLANK('0_Offertöffnung'!B13),"",'0_Offertöffnung'!D13)</f>
        <v/>
      </c>
      <c r="D16" s="322" t="str">
        <f t="shared" si="1"/>
        <v/>
      </c>
      <c r="E16" s="323"/>
      <c r="F16" s="99" t="str">
        <f>IF(ISBLANK('0_Offertöffnung'!B13),"",ROUND(MAX(0,D16),2))</f>
        <v/>
      </c>
      <c r="G16" s="320" t="str">
        <f t="shared" si="0"/>
        <v/>
      </c>
      <c r="H16" s="321"/>
    </row>
    <row r="17" spans="1:8" s="12" customFormat="1" ht="16.649999999999999" customHeight="1" x14ac:dyDescent="0.3">
      <c r="A17" s="34">
        <v>5</v>
      </c>
      <c r="B17" s="75">
        <f>'0_Offertöffnung'!B14</f>
        <v>0</v>
      </c>
      <c r="C17" s="189" t="str">
        <f>IF(ISBLANK('0_Offertöffnung'!B14),"",'0_Offertöffnung'!D14)</f>
        <v/>
      </c>
      <c r="D17" s="322" t="str">
        <f>IFERROR(IF(C17=0,0,($C$9+$C$10-C17)/$C$10*5),"")</f>
        <v/>
      </c>
      <c r="E17" s="323"/>
      <c r="F17" s="99" t="str">
        <f>IF(ISBLANK('0_Offertöffnung'!B14),"",ROUND(MAX(0,D17),2))</f>
        <v/>
      </c>
      <c r="G17" s="320" t="str">
        <f t="shared" si="0"/>
        <v/>
      </c>
      <c r="H17" s="321"/>
    </row>
    <row r="18" spans="1:8" s="12" customFormat="1" ht="16.649999999999999" customHeight="1" x14ac:dyDescent="0.3">
      <c r="A18" s="34">
        <v>6</v>
      </c>
      <c r="B18" s="75">
        <f>'0_Offertöffnung'!B15</f>
        <v>0</v>
      </c>
      <c r="C18" s="189" t="str">
        <f>IF(ISBLANK('0_Offertöffnung'!B15),"",'0_Offertöffnung'!D15)</f>
        <v/>
      </c>
      <c r="D18" s="322" t="str">
        <f t="shared" si="1"/>
        <v/>
      </c>
      <c r="E18" s="323"/>
      <c r="F18" s="99" t="str">
        <f>IF(ISBLANK('0_Offertöffnung'!B15),"",ROUND(MAX(0,D18),2))</f>
        <v/>
      </c>
      <c r="G18" s="320" t="str">
        <f t="shared" si="0"/>
        <v/>
      </c>
      <c r="H18" s="321"/>
    </row>
    <row r="19" spans="1:8" s="12" customFormat="1" ht="16.649999999999999" customHeight="1" x14ac:dyDescent="0.3">
      <c r="A19" s="34">
        <v>7</v>
      </c>
      <c r="B19" s="75">
        <f>'0_Offertöffnung'!B16</f>
        <v>0</v>
      </c>
      <c r="C19" s="189" t="str">
        <f>IF(ISBLANK('0_Offertöffnung'!B16),"",'0_Offertöffnung'!D16)</f>
        <v/>
      </c>
      <c r="D19" s="322" t="str">
        <f t="shared" si="1"/>
        <v/>
      </c>
      <c r="E19" s="323"/>
      <c r="F19" s="99" t="str">
        <f>IF(ISBLANK('0_Offertöffnung'!B16),"",ROUND(MAX(0,D19),2))</f>
        <v/>
      </c>
      <c r="G19" s="320" t="str">
        <f t="shared" si="0"/>
        <v/>
      </c>
      <c r="H19" s="321"/>
    </row>
    <row r="20" spans="1:8" s="12" customFormat="1" ht="16.649999999999999" customHeight="1" x14ac:dyDescent="0.3">
      <c r="A20" s="34">
        <v>8</v>
      </c>
      <c r="B20" s="75">
        <f>'0_Offertöffnung'!B17</f>
        <v>0</v>
      </c>
      <c r="C20" s="189" t="str">
        <f>IF(ISBLANK('0_Offertöffnung'!B17),"",'0_Offertöffnung'!D17)</f>
        <v/>
      </c>
      <c r="D20" s="322" t="str">
        <f t="shared" si="1"/>
        <v/>
      </c>
      <c r="E20" s="323"/>
      <c r="F20" s="99" t="str">
        <f>IF(ISBLANK('0_Offertöffnung'!B17),"",ROUND(MAX(0,D20),2))</f>
        <v/>
      </c>
      <c r="G20" s="320" t="str">
        <f t="shared" si="0"/>
        <v/>
      </c>
      <c r="H20" s="321"/>
    </row>
    <row r="21" spans="1:8" s="12" customFormat="1" ht="16.649999999999999" customHeight="1" x14ac:dyDescent="0.3">
      <c r="A21" s="34">
        <v>9</v>
      </c>
      <c r="B21" s="75">
        <f>'0_Offertöffnung'!B18</f>
        <v>0</v>
      </c>
      <c r="C21" s="189" t="str">
        <f>IF(ISBLANK('0_Offertöffnung'!B18),"",'0_Offertöffnung'!D18)</f>
        <v/>
      </c>
      <c r="D21" s="322" t="str">
        <f t="shared" si="1"/>
        <v/>
      </c>
      <c r="E21" s="323"/>
      <c r="F21" s="99" t="str">
        <f>IF(ISBLANK('0_Offertöffnung'!B18),"",ROUND(MAX(0,D21),2))</f>
        <v/>
      </c>
      <c r="G21" s="320" t="str">
        <f t="shared" si="0"/>
        <v/>
      </c>
      <c r="H21" s="321"/>
    </row>
    <row r="22" spans="1:8" s="12" customFormat="1" ht="16.649999999999999" customHeight="1" x14ac:dyDescent="0.3">
      <c r="A22" s="34">
        <v>10</v>
      </c>
      <c r="B22" s="75">
        <f>'0_Offertöffnung'!B19</f>
        <v>0</v>
      </c>
      <c r="C22" s="189" t="str">
        <f>IF(ISBLANK('0_Offertöffnung'!B19),"",'0_Offertöffnung'!D19)</f>
        <v/>
      </c>
      <c r="D22" s="322" t="str">
        <f t="shared" si="1"/>
        <v/>
      </c>
      <c r="E22" s="323"/>
      <c r="F22" s="99" t="str">
        <f>IF(ISBLANK('0_Offertöffnung'!B19),"",ROUND(MAX(0,D22),2))</f>
        <v/>
      </c>
      <c r="G22" s="320" t="str">
        <f t="shared" si="0"/>
        <v/>
      </c>
      <c r="H22" s="321"/>
    </row>
    <row r="23" spans="1:8" s="12" customFormat="1" ht="16.649999999999999" customHeight="1" x14ac:dyDescent="0.3">
      <c r="A23" s="34">
        <v>11</v>
      </c>
      <c r="B23" s="75">
        <f>'0_Offertöffnung'!B20</f>
        <v>0</v>
      </c>
      <c r="C23" s="189" t="str">
        <f>IF(ISBLANK('0_Offertöffnung'!B20),"",'0_Offertöffnung'!D20)</f>
        <v/>
      </c>
      <c r="D23" s="322" t="str">
        <f>IFERROR(IF(C23=0,0,($C$9+$C$10-C23)/$C$10*5),"")</f>
        <v/>
      </c>
      <c r="E23" s="323"/>
      <c r="F23" s="99" t="str">
        <f>IF(ISBLANK('0_Offertöffnung'!B20),"",ROUND(MAX(0,D23),2))</f>
        <v/>
      </c>
      <c r="G23" s="320" t="str">
        <f>IFERROR(ROUND(F23*$C$6*100,0),"")</f>
        <v/>
      </c>
      <c r="H23" s="321"/>
    </row>
    <row r="24" spans="1:8" s="12" customFormat="1" ht="16.649999999999999" customHeight="1" x14ac:dyDescent="0.3">
      <c r="A24" s="82">
        <v>12</v>
      </c>
      <c r="B24" s="76">
        <f>'0_Offertöffnung'!B21</f>
        <v>0</v>
      </c>
      <c r="C24" s="190" t="str">
        <f>IF(ISBLANK('0_Offertöffnung'!B21),"",'0_Offertöffnung'!D21)</f>
        <v/>
      </c>
      <c r="D24" s="331" t="str">
        <f t="shared" si="1"/>
        <v/>
      </c>
      <c r="E24" s="332"/>
      <c r="F24" s="100" t="str">
        <f>IF(ISBLANK('0_Offertöffnung'!B21),"",ROUND(MAX(0,D24),2))</f>
        <v/>
      </c>
      <c r="G24" s="333" t="str">
        <f t="shared" si="0"/>
        <v/>
      </c>
      <c r="H24" s="334"/>
    </row>
    <row r="25" spans="1:8" s="12" customFormat="1" ht="16.95" customHeight="1" x14ac:dyDescent="0.3">
      <c r="F25" s="191"/>
      <c r="G25" s="191"/>
      <c r="H25" s="192"/>
    </row>
    <row r="26" spans="1:8" s="12" customFormat="1" ht="16.95" customHeight="1" x14ac:dyDescent="0.3">
      <c r="F26" s="13"/>
      <c r="G26" s="13"/>
    </row>
    <row r="27" spans="1:8" s="12" customFormat="1" ht="16.95" customHeight="1" x14ac:dyDescent="0.3">
      <c r="F27" s="13"/>
      <c r="G27" s="13"/>
    </row>
    <row r="28" spans="1:8" s="12" customFormat="1" ht="16.95" customHeight="1" x14ac:dyDescent="0.3">
      <c r="F28" s="13"/>
      <c r="G28" s="13"/>
    </row>
    <row r="29" spans="1:8" s="12" customFormat="1" ht="16.95" customHeight="1" x14ac:dyDescent="0.3">
      <c r="F29" s="13"/>
      <c r="G29" s="13"/>
    </row>
    <row r="30" spans="1:8" s="12" customFormat="1" ht="16.95" customHeight="1" x14ac:dyDescent="0.3">
      <c r="F30" s="13"/>
      <c r="G30" s="13"/>
    </row>
    <row r="31" spans="1:8" s="12" customFormat="1" ht="16.95" customHeight="1" x14ac:dyDescent="0.3">
      <c r="F31" s="13"/>
      <c r="G31" s="13"/>
    </row>
    <row r="32" spans="1:8" s="12" customFormat="1" ht="16.95" customHeight="1" x14ac:dyDescent="0.3">
      <c r="F32" s="13"/>
      <c r="G32" s="13"/>
    </row>
    <row r="33" spans="6:7" s="12" customFormat="1" ht="16.95" customHeight="1" x14ac:dyDescent="0.3">
      <c r="F33" s="13"/>
      <c r="G33" s="13"/>
    </row>
    <row r="34" spans="6:7" ht="16.95" customHeight="1" x14ac:dyDescent="0.3"/>
    <row r="35" spans="6:7" ht="16.95" customHeight="1" x14ac:dyDescent="0.3"/>
    <row r="36" spans="6:7" ht="16.95" customHeight="1" x14ac:dyDescent="0.3"/>
  </sheetData>
  <sheetProtection algorithmName="SHA-512" hashValue="J3i5sXn9K07DjdDpteCZfuDs0bzjPE4svJFzGEsx10QTpnM9ro1lU21bo/+PDt981PYUn2L1D20SgEijxGj0vg==" saltValue="qhAXJZGRtHUTOm9oFGSalQ==" spinCount="100000" sheet="1" objects="1" scenarios="1"/>
  <mergeCells count="33">
    <mergeCell ref="G19:H19"/>
    <mergeCell ref="G20:H20"/>
    <mergeCell ref="G15:H15"/>
    <mergeCell ref="G16:H16"/>
    <mergeCell ref="D24:E24"/>
    <mergeCell ref="G23:H23"/>
    <mergeCell ref="D23:E23"/>
    <mergeCell ref="G24:H24"/>
    <mergeCell ref="G17:H17"/>
    <mergeCell ref="G18:H18"/>
    <mergeCell ref="F9:G9"/>
    <mergeCell ref="G12:H12"/>
    <mergeCell ref="D12:E12"/>
    <mergeCell ref="D13:E13"/>
    <mergeCell ref="E7:E8"/>
    <mergeCell ref="F7:G7"/>
    <mergeCell ref="H7:H8"/>
    <mergeCell ref="A7:C7"/>
    <mergeCell ref="A10:B10"/>
    <mergeCell ref="G21:H21"/>
    <mergeCell ref="G22:H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G13:H13"/>
    <mergeCell ref="G14:H14"/>
    <mergeCell ref="F8:G8"/>
  </mergeCells>
  <conditionalFormatting sqref="B13:B24">
    <cfRule type="cellIs" dxfId="2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scale="97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9DE54-8B90-46E1-A27A-C8AC0006C652}">
  <sheetPr>
    <tabColor theme="4" tint="0.79998168889431442"/>
  </sheetPr>
  <dimension ref="A1:O35"/>
  <sheetViews>
    <sheetView view="pageBreakPreview" zoomScaleNormal="175" zoomScaleSheetLayoutView="100" workbookViewId="0">
      <selection activeCell="E4" sqref="E4"/>
    </sheetView>
  </sheetViews>
  <sheetFormatPr baseColWidth="10" defaultColWidth="10.6640625" defaultRowHeight="13.8" x14ac:dyDescent="0.3"/>
  <cols>
    <col min="1" max="1" width="5" style="16" customWidth="1"/>
    <col min="2" max="2" width="32.33203125" style="16" customWidth="1"/>
    <col min="3" max="3" width="17.109375" style="16" customWidth="1"/>
    <col min="4" max="4" width="20.88671875" style="16" customWidth="1"/>
    <col min="5" max="5" width="22" style="16" customWidth="1"/>
    <col min="6" max="6" width="24.109375" style="16" customWidth="1"/>
    <col min="7" max="7" width="12.33203125" style="16" customWidth="1"/>
    <col min="8" max="8" width="19.5546875" style="17" customWidth="1"/>
    <col min="9" max="16384" width="10.6640625" style="16"/>
  </cols>
  <sheetData>
    <row r="1" spans="1:15" s="5" customFormat="1" ht="19.95" customHeight="1" x14ac:dyDescent="0.3">
      <c r="A1" s="21" t="str">
        <f>Titelblatt!A7</f>
        <v>Angebotsauswertung Baumeisterarbeiten - Einladungsverfahren</v>
      </c>
      <c r="H1" s="6"/>
    </row>
    <row r="2" spans="1:15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</row>
    <row r="4" spans="1:15" s="10" customFormat="1" ht="15" x14ac:dyDescent="0.3">
      <c r="A4" s="9" t="s">
        <v>6</v>
      </c>
      <c r="B4" s="9" t="str">
        <f>'4_Zuschlagskriterien'!B9</f>
        <v>Nachhaltigkeit</v>
      </c>
      <c r="H4" s="11"/>
    </row>
    <row r="5" spans="1:15" s="12" customFormat="1" ht="9.6" customHeight="1" x14ac:dyDescent="0.3">
      <c r="E5" s="102"/>
      <c r="F5" s="13"/>
      <c r="G5" s="13"/>
    </row>
    <row r="6" spans="1:15" s="12" customFormat="1" ht="16.95" customHeight="1" x14ac:dyDescent="0.3">
      <c r="A6" s="59" t="s">
        <v>3</v>
      </c>
      <c r="B6" s="60"/>
      <c r="C6" s="93">
        <f>'4_Zuschlagskriterien'!C9</f>
        <v>0.2</v>
      </c>
      <c r="D6" s="335" t="s">
        <v>125</v>
      </c>
      <c r="E6" s="336"/>
      <c r="F6" s="336"/>
      <c r="G6" s="336"/>
      <c r="H6" s="336"/>
      <c r="I6" s="336"/>
    </row>
    <row r="7" spans="1:15" s="12" customFormat="1" ht="16.95" customHeight="1" x14ac:dyDescent="0.3">
      <c r="A7" s="315" t="s">
        <v>61</v>
      </c>
      <c r="B7" s="316"/>
      <c r="C7" s="317"/>
      <c r="D7" s="341" t="s">
        <v>126</v>
      </c>
      <c r="E7" s="253"/>
      <c r="F7" s="253"/>
      <c r="G7" s="253"/>
      <c r="H7" s="253"/>
      <c r="I7" s="23"/>
      <c r="L7" s="143"/>
      <c r="M7" s="143"/>
      <c r="N7" s="143"/>
      <c r="O7" s="143"/>
    </row>
    <row r="8" spans="1:15" s="12" customFormat="1" ht="16.95" customHeight="1" x14ac:dyDescent="0.3">
      <c r="A8" s="103" t="s">
        <v>60</v>
      </c>
      <c r="B8" s="104"/>
      <c r="C8" s="92">
        <f>'4_Zuschlagskriterien'!E9</f>
        <v>100</v>
      </c>
      <c r="E8" s="102"/>
      <c r="F8" s="102"/>
      <c r="G8" s="102"/>
      <c r="H8" s="102"/>
      <c r="L8" s="143"/>
      <c r="M8" s="143"/>
      <c r="N8" s="143"/>
      <c r="O8" s="143"/>
    </row>
    <row r="9" spans="1:15" s="12" customFormat="1" ht="12" customHeight="1" x14ac:dyDescent="0.3">
      <c r="H9" s="13"/>
    </row>
    <row r="10" spans="1:15" s="12" customFormat="1" ht="21.6" customHeight="1" x14ac:dyDescent="0.3">
      <c r="A10" s="48"/>
      <c r="B10" s="254" t="s">
        <v>1</v>
      </c>
      <c r="C10" s="128" t="s">
        <v>110</v>
      </c>
      <c r="D10" s="248" t="s">
        <v>91</v>
      </c>
      <c r="E10" s="339" t="s">
        <v>73</v>
      </c>
      <c r="F10" s="337" t="s">
        <v>36</v>
      </c>
    </row>
    <row r="11" spans="1:15" s="12" customFormat="1" ht="37.200000000000003" customHeight="1" x14ac:dyDescent="0.3">
      <c r="A11" s="15"/>
      <c r="B11" s="256"/>
      <c r="C11" s="234" t="s">
        <v>81</v>
      </c>
      <c r="D11" s="235" t="s">
        <v>82</v>
      </c>
      <c r="E11" s="340"/>
      <c r="F11" s="338"/>
    </row>
    <row r="12" spans="1:15" s="12" customFormat="1" ht="15.45" customHeight="1" x14ac:dyDescent="0.3">
      <c r="A12" s="43">
        <v>1</v>
      </c>
      <c r="B12" s="25">
        <f>'0_Offertöffnung'!B10</f>
        <v>0</v>
      </c>
      <c r="C12" s="196"/>
      <c r="D12" s="197"/>
      <c r="E12" s="161" t="str">
        <f>IFERROR(ROUND((AVERAGE(C12,D12)),2),"")</f>
        <v/>
      </c>
      <c r="F12" s="167" t="str">
        <f>IFERROR(IF(ISBLANK('0_Offertöffnung'!B10),"",ROUND(E12*$C$6*100,0)),"")</f>
        <v/>
      </c>
    </row>
    <row r="13" spans="1:15" s="12" customFormat="1" ht="15.45" customHeight="1" x14ac:dyDescent="0.3">
      <c r="A13" s="34">
        <v>2</v>
      </c>
      <c r="B13" s="75">
        <f>'0_Offertöffnung'!B11</f>
        <v>0</v>
      </c>
      <c r="C13" s="198"/>
      <c r="D13" s="199"/>
      <c r="E13" s="99" t="str">
        <f t="shared" ref="E13:E23" si="0">IFERROR(ROUND((AVERAGE(C13,D13)),2),"")</f>
        <v/>
      </c>
      <c r="F13" s="168" t="str">
        <f>IFERROR(IF(ISBLANK('0_Offertöffnung'!B11),"",ROUND(E13*$C$6*100,0)),"")</f>
        <v/>
      </c>
    </row>
    <row r="14" spans="1:15" s="12" customFormat="1" ht="15.45" customHeight="1" x14ac:dyDescent="0.3">
      <c r="A14" s="34">
        <v>3</v>
      </c>
      <c r="B14" s="75">
        <f>'0_Offertöffnung'!B12</f>
        <v>0</v>
      </c>
      <c r="C14" s="198"/>
      <c r="D14" s="199"/>
      <c r="E14" s="99" t="str">
        <f t="shared" si="0"/>
        <v/>
      </c>
      <c r="F14" s="168" t="str">
        <f>IFERROR(IF(ISBLANK('0_Offertöffnung'!B12),"",ROUND(E14*$C$6*100,0)),"")</f>
        <v/>
      </c>
    </row>
    <row r="15" spans="1:15" s="12" customFormat="1" ht="15.45" customHeight="1" x14ac:dyDescent="0.3">
      <c r="A15" s="34">
        <v>4</v>
      </c>
      <c r="B15" s="75">
        <f>'0_Offertöffnung'!B13</f>
        <v>0</v>
      </c>
      <c r="C15" s="198"/>
      <c r="D15" s="199"/>
      <c r="E15" s="99" t="str">
        <f t="shared" si="0"/>
        <v/>
      </c>
      <c r="F15" s="168" t="str">
        <f>IFERROR(IF(ISBLANK('0_Offertöffnung'!B13),"",ROUND(E15*$C$6*100,0)),"")</f>
        <v/>
      </c>
    </row>
    <row r="16" spans="1:15" s="12" customFormat="1" ht="15.45" customHeight="1" x14ac:dyDescent="0.3">
      <c r="A16" s="34">
        <v>5</v>
      </c>
      <c r="B16" s="75">
        <f>'0_Offertöffnung'!B14</f>
        <v>0</v>
      </c>
      <c r="C16" s="198"/>
      <c r="D16" s="199"/>
      <c r="E16" s="99" t="str">
        <f t="shared" si="0"/>
        <v/>
      </c>
      <c r="F16" s="168" t="str">
        <f>IFERROR(IF(ISBLANK('0_Offertöffnung'!B14),"",ROUND(E16*$C$6*100,0)),"")</f>
        <v/>
      </c>
    </row>
    <row r="17" spans="1:8" s="12" customFormat="1" ht="15.45" customHeight="1" x14ac:dyDescent="0.3">
      <c r="A17" s="34">
        <v>6</v>
      </c>
      <c r="B17" s="75">
        <f>'0_Offertöffnung'!B15</f>
        <v>0</v>
      </c>
      <c r="C17" s="198"/>
      <c r="D17" s="199"/>
      <c r="E17" s="99" t="str">
        <f t="shared" si="0"/>
        <v/>
      </c>
      <c r="F17" s="168" t="str">
        <f>IFERROR(IF(ISBLANK('0_Offertöffnung'!B15),"",ROUND(E17*$C$6*100,0)),"")</f>
        <v/>
      </c>
    </row>
    <row r="18" spans="1:8" s="12" customFormat="1" ht="15.45" customHeight="1" x14ac:dyDescent="0.3">
      <c r="A18" s="34">
        <v>7</v>
      </c>
      <c r="B18" s="75">
        <f>'0_Offertöffnung'!B16</f>
        <v>0</v>
      </c>
      <c r="C18" s="198"/>
      <c r="D18" s="199"/>
      <c r="E18" s="99" t="str">
        <f t="shared" si="0"/>
        <v/>
      </c>
      <c r="F18" s="168" t="str">
        <f>IFERROR(IF(ISBLANK('0_Offertöffnung'!B16),"",ROUND(E18*$C$6*100,0)),"")</f>
        <v/>
      </c>
    </row>
    <row r="19" spans="1:8" s="12" customFormat="1" ht="15.45" customHeight="1" x14ac:dyDescent="0.3">
      <c r="A19" s="34">
        <v>8</v>
      </c>
      <c r="B19" s="75">
        <f>'0_Offertöffnung'!B17</f>
        <v>0</v>
      </c>
      <c r="C19" s="198"/>
      <c r="D19" s="199"/>
      <c r="E19" s="99" t="str">
        <f t="shared" si="0"/>
        <v/>
      </c>
      <c r="F19" s="168" t="str">
        <f>IFERROR(IF(ISBLANK('0_Offertöffnung'!B17),"",ROUND(E19*$C$6*100,0)),"")</f>
        <v/>
      </c>
    </row>
    <row r="20" spans="1:8" s="12" customFormat="1" ht="15.45" customHeight="1" x14ac:dyDescent="0.3">
      <c r="A20" s="34">
        <v>9</v>
      </c>
      <c r="B20" s="75">
        <f>'0_Offertöffnung'!B18</f>
        <v>0</v>
      </c>
      <c r="C20" s="198"/>
      <c r="D20" s="199"/>
      <c r="E20" s="99" t="str">
        <f t="shared" si="0"/>
        <v/>
      </c>
      <c r="F20" s="168" t="str">
        <f>IFERROR(IF(ISBLANK('0_Offertöffnung'!B18),"",ROUND(E20*$C$6*100,0)),"")</f>
        <v/>
      </c>
    </row>
    <row r="21" spans="1:8" s="12" customFormat="1" ht="15.45" customHeight="1" x14ac:dyDescent="0.3">
      <c r="A21" s="34">
        <v>10</v>
      </c>
      <c r="B21" s="75">
        <f>'0_Offertöffnung'!B19</f>
        <v>0</v>
      </c>
      <c r="C21" s="198"/>
      <c r="D21" s="199"/>
      <c r="E21" s="99" t="str">
        <f t="shared" si="0"/>
        <v/>
      </c>
      <c r="F21" s="168" t="str">
        <f>IFERROR(IF(ISBLANK('0_Offertöffnung'!B19),"",ROUND(E21*$C$6*100,0)),"")</f>
        <v/>
      </c>
    </row>
    <row r="22" spans="1:8" s="12" customFormat="1" ht="15.45" customHeight="1" x14ac:dyDescent="0.3">
      <c r="A22" s="34">
        <v>11</v>
      </c>
      <c r="B22" s="75">
        <f>'0_Offertöffnung'!B20</f>
        <v>0</v>
      </c>
      <c r="C22" s="198"/>
      <c r="D22" s="199"/>
      <c r="E22" s="99" t="str">
        <f t="shared" si="0"/>
        <v/>
      </c>
      <c r="F22" s="168" t="str">
        <f>IFERROR(IF(ISBLANK('0_Offertöffnung'!B20),"",ROUND(E22*$C$6*100,0)),"")</f>
        <v/>
      </c>
    </row>
    <row r="23" spans="1:8" s="12" customFormat="1" ht="15.45" customHeight="1" x14ac:dyDescent="0.3">
      <c r="A23" s="35">
        <v>12</v>
      </c>
      <c r="B23" s="76">
        <f>'0_Offertöffnung'!B21</f>
        <v>0</v>
      </c>
      <c r="C23" s="200"/>
      <c r="D23" s="201"/>
      <c r="E23" s="100" t="str">
        <f t="shared" si="0"/>
        <v/>
      </c>
      <c r="F23" s="169" t="str">
        <f>IFERROR(IF(ISBLANK('0_Offertöffnung'!B21),"",ROUND(E23*$C$6*100,0)),"")</f>
        <v/>
      </c>
    </row>
    <row r="24" spans="1:8" s="12" customFormat="1" ht="16.95" customHeight="1" x14ac:dyDescent="0.3">
      <c r="H24" s="13"/>
    </row>
    <row r="25" spans="1:8" s="12" customFormat="1" ht="16.95" customHeight="1" x14ac:dyDescent="0.3">
      <c r="H25" s="13"/>
    </row>
    <row r="26" spans="1:8" s="12" customFormat="1" ht="16.95" customHeight="1" x14ac:dyDescent="0.3">
      <c r="H26" s="13"/>
    </row>
    <row r="27" spans="1:8" s="12" customFormat="1" ht="16.95" customHeight="1" x14ac:dyDescent="0.3">
      <c r="H27" s="13"/>
    </row>
    <row r="28" spans="1:8" s="12" customFormat="1" ht="16.95" customHeight="1" x14ac:dyDescent="0.3">
      <c r="H28" s="13"/>
    </row>
    <row r="29" spans="1:8" s="12" customFormat="1" ht="16.95" customHeight="1" x14ac:dyDescent="0.3">
      <c r="H29" s="13"/>
    </row>
    <row r="30" spans="1:8" s="12" customFormat="1" ht="16.95" customHeight="1" x14ac:dyDescent="0.3">
      <c r="H30" s="13"/>
    </row>
    <row r="31" spans="1:8" s="12" customFormat="1" ht="16.95" customHeight="1" x14ac:dyDescent="0.3">
      <c r="H31" s="13"/>
    </row>
    <row r="32" spans="1:8" s="12" customFormat="1" ht="16.95" customHeight="1" x14ac:dyDescent="0.3">
      <c r="H32" s="13"/>
    </row>
    <row r="33" ht="16.95" customHeight="1" x14ac:dyDescent="0.3"/>
    <row r="34" ht="16.95" customHeight="1" x14ac:dyDescent="0.3"/>
    <row r="35" ht="16.95" customHeight="1" x14ac:dyDescent="0.3"/>
  </sheetData>
  <sheetProtection algorithmName="SHA-512" hashValue="6MtKEWFS9Ux/VIL4BLRDB71jhx452RPI4+VpSVcBFtpGJ9HSK2zjIU4PvCakWFGXHqvXFNGcw/JHWTbWhyvnew==" saltValue="b9U40sG3QzzKAT+ALAvkgw==" spinCount="100000" sheet="1" objects="1" scenarios="1"/>
  <protectedRanges>
    <protectedRange sqref="C12:D23" name="Bereich1"/>
  </protectedRanges>
  <mergeCells count="6">
    <mergeCell ref="D6:I6"/>
    <mergeCell ref="A7:C7"/>
    <mergeCell ref="B10:B11"/>
    <mergeCell ref="F10:F11"/>
    <mergeCell ref="E10:E11"/>
    <mergeCell ref="D7:H7"/>
  </mergeCells>
  <conditionalFormatting sqref="B12:B23">
    <cfRule type="cellIs" dxfId="1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scale="90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0E6B43-9AA8-451B-87C8-DE5AE632E885}">
          <x14:formula1>
            <xm:f>Dropdown!$D$2:$D$12</xm:f>
          </x14:formula1>
          <xm:sqref>C12:D23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D7402-0DD8-4814-8A10-6F33EF441740}">
  <sheetPr>
    <tabColor theme="4" tint="0.79998168889431442"/>
  </sheetPr>
  <dimension ref="A1:O38"/>
  <sheetViews>
    <sheetView view="pageBreakPreview" zoomScale="60" zoomScaleNormal="100" zoomScalePageLayoutView="90" workbookViewId="0">
      <selection activeCell="B18" sqref="B18"/>
    </sheetView>
  </sheetViews>
  <sheetFormatPr baseColWidth="10" defaultColWidth="10.6640625" defaultRowHeight="13.8" x14ac:dyDescent="0.3"/>
  <cols>
    <col min="1" max="1" width="5" style="16" customWidth="1"/>
    <col min="2" max="2" width="32.109375" style="16" customWidth="1"/>
    <col min="3" max="6" width="7.33203125" style="16" customWidth="1"/>
    <col min="7" max="7" width="2.109375" style="16" customWidth="1"/>
    <col min="8" max="8" width="1.44140625" style="16" hidden="1" customWidth="1"/>
    <col min="9" max="10" width="7.33203125" style="16" hidden="1" customWidth="1"/>
    <col min="11" max="11" width="6.33203125" style="16" customWidth="1"/>
    <col min="12" max="12" width="16.33203125" style="16" customWidth="1"/>
    <col min="13" max="13" width="22.33203125" style="17" customWidth="1"/>
    <col min="14" max="14" width="21.33203125" style="16" customWidth="1"/>
    <col min="15" max="16384" width="10.6640625" style="16"/>
  </cols>
  <sheetData>
    <row r="1" spans="1:15" s="5" customFormat="1" ht="19.95" customHeight="1" x14ac:dyDescent="0.3">
      <c r="A1" s="21" t="str">
        <f>Titelblatt!A7</f>
        <v>Angebotsauswertung Baumeisterarbeiten - Einladungsverfahren</v>
      </c>
      <c r="M1" s="6"/>
    </row>
    <row r="2" spans="1:15" s="5" customFormat="1" ht="19.95" customHeight="1" x14ac:dyDescent="0.3">
      <c r="A2" s="7" t="str">
        <f>Titelblatt!B12</f>
        <v>Teststrasse, Uster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5" x14ac:dyDescent="0.3">
      <c r="E3" s="23"/>
      <c r="F3" s="12"/>
      <c r="G3" s="12"/>
      <c r="H3" s="12"/>
      <c r="I3" s="12"/>
      <c r="J3" s="12"/>
      <c r="K3" s="12"/>
      <c r="L3" s="12"/>
    </row>
    <row r="4" spans="1:15" s="10" customFormat="1" ht="15" x14ac:dyDescent="0.3">
      <c r="A4" s="9" t="s">
        <v>7</v>
      </c>
      <c r="B4" s="9" t="s">
        <v>40</v>
      </c>
      <c r="E4" s="61" t="s">
        <v>44</v>
      </c>
      <c r="F4" s="135" t="s">
        <v>85</v>
      </c>
      <c r="G4" s="71"/>
      <c r="H4" s="71"/>
      <c r="I4" s="71"/>
      <c r="J4" s="71"/>
      <c r="K4" s="71"/>
      <c r="L4" s="71"/>
      <c r="M4" s="101"/>
    </row>
    <row r="5" spans="1:15" s="12" customFormat="1" ht="14.25" customHeight="1" x14ac:dyDescent="0.3">
      <c r="E5" s="63" t="s">
        <v>43</v>
      </c>
      <c r="F5" s="136" t="s">
        <v>86</v>
      </c>
      <c r="G5" s="72"/>
      <c r="H5" s="72"/>
      <c r="I5" s="72"/>
      <c r="J5" s="72"/>
      <c r="K5" s="72"/>
      <c r="L5" s="72"/>
      <c r="M5" s="97"/>
    </row>
    <row r="6" spans="1:15" s="12" customFormat="1" ht="16.95" customHeight="1" x14ac:dyDescent="0.3">
      <c r="A6" s="66" t="s">
        <v>3</v>
      </c>
      <c r="B6" s="89"/>
      <c r="C6" s="91">
        <f>'4_Zuschlagskriterien'!C10</f>
        <v>0.05</v>
      </c>
      <c r="D6" s="70"/>
      <c r="E6" s="63" t="s">
        <v>45</v>
      </c>
      <c r="F6" s="137" t="s">
        <v>87</v>
      </c>
      <c r="G6" s="73"/>
      <c r="H6" s="73"/>
      <c r="I6" s="73"/>
      <c r="J6" s="72"/>
      <c r="K6" s="72"/>
      <c r="L6" s="72"/>
      <c r="M6" s="97"/>
      <c r="O6" s="13"/>
    </row>
    <row r="7" spans="1:15" s="12" customFormat="1" ht="16.95" customHeight="1" x14ac:dyDescent="0.3">
      <c r="A7" s="315" t="s">
        <v>61</v>
      </c>
      <c r="B7" s="316"/>
      <c r="C7" s="317"/>
      <c r="D7" s="68"/>
      <c r="E7" s="63" t="s">
        <v>46</v>
      </c>
      <c r="F7" s="137" t="s">
        <v>88</v>
      </c>
      <c r="G7" s="73"/>
      <c r="H7" s="73"/>
      <c r="I7" s="73"/>
      <c r="J7" s="72"/>
      <c r="K7" s="72"/>
      <c r="L7" s="72"/>
      <c r="M7" s="97"/>
      <c r="O7" s="13"/>
    </row>
    <row r="8" spans="1:15" s="12" customFormat="1" ht="16.95" customHeight="1" x14ac:dyDescent="0.3">
      <c r="A8" s="67" t="s">
        <v>34</v>
      </c>
      <c r="B8" s="90"/>
      <c r="C8" s="92">
        <f>'4_Zuschlagskriterien'!E10</f>
        <v>25</v>
      </c>
      <c r="D8" s="68"/>
      <c r="E8" s="63" t="s">
        <v>47</v>
      </c>
      <c r="F8" s="137" t="s">
        <v>89</v>
      </c>
      <c r="G8" s="73"/>
      <c r="H8" s="73"/>
      <c r="I8" s="73"/>
      <c r="J8" s="72"/>
      <c r="K8" s="72"/>
      <c r="L8" s="72"/>
      <c r="M8" s="97"/>
      <c r="O8" s="13"/>
    </row>
    <row r="9" spans="1:15" s="12" customFormat="1" ht="16.95" customHeight="1" x14ac:dyDescent="0.3">
      <c r="A9" s="69"/>
      <c r="B9" s="58"/>
      <c r="C9" s="68"/>
      <c r="D9" s="68"/>
      <c r="E9" s="103" t="s">
        <v>48</v>
      </c>
      <c r="F9" s="138" t="s">
        <v>90</v>
      </c>
      <c r="G9" s="74"/>
      <c r="H9" s="74"/>
      <c r="I9" s="74"/>
      <c r="J9" s="96"/>
      <c r="K9" s="96"/>
      <c r="L9" s="96"/>
      <c r="M9" s="98"/>
      <c r="O9" s="13"/>
    </row>
    <row r="10" spans="1:15" s="12" customFormat="1" ht="16.95" customHeight="1" x14ac:dyDescent="0.3">
      <c r="A10" s="69"/>
      <c r="B10" s="58"/>
      <c r="C10" s="68"/>
      <c r="D10" s="68"/>
      <c r="M10" s="44"/>
      <c r="O10" s="13"/>
    </row>
    <row r="11" spans="1:15" s="12" customFormat="1" ht="16.95" customHeight="1" x14ac:dyDescent="0.3">
      <c r="A11" s="69"/>
      <c r="B11" s="58"/>
      <c r="C11" s="68"/>
      <c r="D11" s="68"/>
      <c r="E11" s="22" t="s">
        <v>79</v>
      </c>
      <c r="F11" s="58"/>
      <c r="G11" s="105"/>
      <c r="H11" s="105"/>
      <c r="I11" s="105"/>
      <c r="J11" s="106"/>
      <c r="K11" s="106"/>
      <c r="L11" s="106"/>
      <c r="M11" s="106"/>
      <c r="O11" s="13"/>
    </row>
    <row r="12" spans="1:15" s="12" customFormat="1" ht="20.25" customHeight="1" x14ac:dyDescent="0.3">
      <c r="M12" s="13"/>
    </row>
    <row r="13" spans="1:15" s="12" customFormat="1" ht="20.7" customHeight="1" x14ac:dyDescent="0.3">
      <c r="A13" s="48"/>
      <c r="B13" s="344" t="s">
        <v>1</v>
      </c>
      <c r="C13" s="348" t="s">
        <v>49</v>
      </c>
      <c r="D13" s="349"/>
      <c r="E13" s="349"/>
      <c r="F13" s="349"/>
      <c r="G13" s="349"/>
      <c r="H13" s="349"/>
      <c r="I13" s="349"/>
      <c r="J13" s="349"/>
      <c r="K13" s="350"/>
      <c r="L13" s="346" t="s">
        <v>97</v>
      </c>
      <c r="M13" s="337" t="s">
        <v>36</v>
      </c>
      <c r="N13" s="342" t="s">
        <v>106</v>
      </c>
    </row>
    <row r="14" spans="1:15" s="12" customFormat="1" ht="31.5" customHeight="1" x14ac:dyDescent="0.3">
      <c r="A14" s="15"/>
      <c r="B14" s="345"/>
      <c r="C14" s="351" t="s">
        <v>54</v>
      </c>
      <c r="D14" s="352"/>
      <c r="E14" s="352"/>
      <c r="F14" s="352"/>
      <c r="G14" s="352"/>
      <c r="H14" s="352"/>
      <c r="I14" s="352"/>
      <c r="J14" s="352"/>
      <c r="K14" s="353"/>
      <c r="L14" s="347"/>
      <c r="M14" s="338"/>
      <c r="N14" s="343"/>
    </row>
    <row r="15" spans="1:15" s="12" customFormat="1" ht="15.45" customHeight="1" x14ac:dyDescent="0.3">
      <c r="A15" s="43">
        <v>1</v>
      </c>
      <c r="B15" s="77">
        <f>'0_Offertöffnung'!B10</f>
        <v>0</v>
      </c>
      <c r="C15" s="354"/>
      <c r="D15" s="355"/>
      <c r="E15" s="355"/>
      <c r="F15" s="355"/>
      <c r="G15" s="355"/>
      <c r="H15" s="355"/>
      <c r="I15" s="355"/>
      <c r="J15" s="355"/>
      <c r="K15" s="356"/>
      <c r="L15" s="84"/>
      <c r="M15" s="162" t="str">
        <f>IF(ISBLANK('0_Offertöffnung'!B10),"",ROUND(L15*$C$6*100,0))</f>
        <v/>
      </c>
      <c r="N15" s="84"/>
    </row>
    <row r="16" spans="1:15" s="12" customFormat="1" ht="15.45" customHeight="1" x14ac:dyDescent="0.3">
      <c r="A16" s="34">
        <v>2</v>
      </c>
      <c r="B16" s="77">
        <f>'0_Offertöffnung'!B11</f>
        <v>0</v>
      </c>
      <c r="C16" s="357"/>
      <c r="D16" s="358"/>
      <c r="E16" s="358"/>
      <c r="F16" s="358"/>
      <c r="G16" s="358"/>
      <c r="H16" s="358"/>
      <c r="I16" s="358"/>
      <c r="J16" s="358"/>
      <c r="K16" s="359"/>
      <c r="L16" s="85"/>
      <c r="M16" s="163" t="str">
        <f>IF(ISBLANK('0_Offertöffnung'!B11),"",ROUND(L16*$C$6*100,0))</f>
        <v/>
      </c>
      <c r="N16" s="85"/>
    </row>
    <row r="17" spans="1:14" s="12" customFormat="1" ht="15.45" customHeight="1" x14ac:dyDescent="0.3">
      <c r="A17" s="34">
        <v>3</v>
      </c>
      <c r="B17" s="77">
        <f>'0_Offertöffnung'!B12</f>
        <v>0</v>
      </c>
      <c r="C17" s="357"/>
      <c r="D17" s="358"/>
      <c r="E17" s="358"/>
      <c r="F17" s="358"/>
      <c r="G17" s="358"/>
      <c r="H17" s="358"/>
      <c r="I17" s="358"/>
      <c r="J17" s="358"/>
      <c r="K17" s="359"/>
      <c r="L17" s="85"/>
      <c r="M17" s="163" t="str">
        <f>IF(ISBLANK('0_Offertöffnung'!B12),"",ROUND(L17*$C$6*100,0))</f>
        <v/>
      </c>
      <c r="N17" s="85"/>
    </row>
    <row r="18" spans="1:14" s="12" customFormat="1" ht="15.45" customHeight="1" x14ac:dyDescent="0.3">
      <c r="A18" s="34">
        <v>4</v>
      </c>
      <c r="B18" s="77">
        <f>'0_Offertöffnung'!B13</f>
        <v>0</v>
      </c>
      <c r="C18" s="357"/>
      <c r="D18" s="358"/>
      <c r="E18" s="358"/>
      <c r="F18" s="358"/>
      <c r="G18" s="358"/>
      <c r="H18" s="358"/>
      <c r="I18" s="358"/>
      <c r="J18" s="358"/>
      <c r="K18" s="359"/>
      <c r="L18" s="85"/>
      <c r="M18" s="163" t="str">
        <f>IF(ISBLANK('0_Offertöffnung'!B13),"",ROUND(L18*$C$6*100,0))</f>
        <v/>
      </c>
      <c r="N18" s="85"/>
    </row>
    <row r="19" spans="1:14" s="12" customFormat="1" ht="15.45" customHeight="1" x14ac:dyDescent="0.3">
      <c r="A19" s="34">
        <v>5</v>
      </c>
      <c r="B19" s="77">
        <f>'0_Offertöffnung'!B14</f>
        <v>0</v>
      </c>
      <c r="C19" s="357"/>
      <c r="D19" s="358"/>
      <c r="E19" s="358"/>
      <c r="F19" s="358"/>
      <c r="G19" s="358"/>
      <c r="H19" s="358"/>
      <c r="I19" s="358"/>
      <c r="J19" s="358"/>
      <c r="K19" s="359"/>
      <c r="L19" s="85"/>
      <c r="M19" s="163" t="str">
        <f>IF(ISBLANK('0_Offertöffnung'!B14),"",ROUND(L19*$C$6*100,0))</f>
        <v/>
      </c>
      <c r="N19" s="85"/>
    </row>
    <row r="20" spans="1:14" s="12" customFormat="1" ht="15.45" customHeight="1" x14ac:dyDescent="0.3">
      <c r="A20" s="34">
        <v>6</v>
      </c>
      <c r="B20" s="77">
        <f>'0_Offertöffnung'!B15</f>
        <v>0</v>
      </c>
      <c r="C20" s="357"/>
      <c r="D20" s="358"/>
      <c r="E20" s="358"/>
      <c r="F20" s="358"/>
      <c r="G20" s="358"/>
      <c r="H20" s="358"/>
      <c r="I20" s="358"/>
      <c r="J20" s="358"/>
      <c r="K20" s="359"/>
      <c r="L20" s="85"/>
      <c r="M20" s="163" t="str">
        <f>IF(ISBLANK('0_Offertöffnung'!B15),"",ROUND(L20*$C$6*100,0))</f>
        <v/>
      </c>
      <c r="N20" s="85"/>
    </row>
    <row r="21" spans="1:14" s="12" customFormat="1" ht="15.45" customHeight="1" x14ac:dyDescent="0.3">
      <c r="A21" s="34">
        <v>7</v>
      </c>
      <c r="B21" s="77">
        <f>'0_Offertöffnung'!B16</f>
        <v>0</v>
      </c>
      <c r="C21" s="357"/>
      <c r="D21" s="358"/>
      <c r="E21" s="358"/>
      <c r="F21" s="358"/>
      <c r="G21" s="358"/>
      <c r="H21" s="358"/>
      <c r="I21" s="358"/>
      <c r="J21" s="358"/>
      <c r="K21" s="359"/>
      <c r="L21" s="85"/>
      <c r="M21" s="163" t="str">
        <f>IF(ISBLANK('0_Offertöffnung'!B16),"",ROUND(L21*$C$6*100,0))</f>
        <v/>
      </c>
      <c r="N21" s="85"/>
    </row>
    <row r="22" spans="1:14" s="12" customFormat="1" ht="15.45" customHeight="1" x14ac:dyDescent="0.3">
      <c r="A22" s="34">
        <v>8</v>
      </c>
      <c r="B22" s="77">
        <f>'0_Offertöffnung'!B17</f>
        <v>0</v>
      </c>
      <c r="C22" s="357"/>
      <c r="D22" s="358"/>
      <c r="E22" s="358"/>
      <c r="F22" s="358"/>
      <c r="G22" s="358"/>
      <c r="H22" s="358"/>
      <c r="I22" s="358"/>
      <c r="J22" s="358"/>
      <c r="K22" s="359"/>
      <c r="L22" s="85"/>
      <c r="M22" s="163" t="str">
        <f>IF(ISBLANK('0_Offertöffnung'!B17),"",ROUND(L22*$C$6*100,0))</f>
        <v/>
      </c>
      <c r="N22" s="85"/>
    </row>
    <row r="23" spans="1:14" s="12" customFormat="1" ht="15.45" customHeight="1" x14ac:dyDescent="0.3">
      <c r="A23" s="34">
        <v>9</v>
      </c>
      <c r="B23" s="77">
        <f>'0_Offertöffnung'!B18</f>
        <v>0</v>
      </c>
      <c r="C23" s="357"/>
      <c r="D23" s="358"/>
      <c r="E23" s="358"/>
      <c r="F23" s="358"/>
      <c r="G23" s="358"/>
      <c r="H23" s="358"/>
      <c r="I23" s="358"/>
      <c r="J23" s="358"/>
      <c r="K23" s="359"/>
      <c r="L23" s="85"/>
      <c r="M23" s="163" t="str">
        <f>IF(ISBLANK('0_Offertöffnung'!B18),"",ROUND(L23*$C$6*100,0))</f>
        <v/>
      </c>
      <c r="N23" s="85"/>
    </row>
    <row r="24" spans="1:14" s="12" customFormat="1" ht="15.45" customHeight="1" x14ac:dyDescent="0.3">
      <c r="A24" s="34">
        <v>10</v>
      </c>
      <c r="B24" s="77">
        <f>'0_Offertöffnung'!B19</f>
        <v>0</v>
      </c>
      <c r="C24" s="357"/>
      <c r="D24" s="358"/>
      <c r="E24" s="358"/>
      <c r="F24" s="358"/>
      <c r="G24" s="358"/>
      <c r="H24" s="358"/>
      <c r="I24" s="358"/>
      <c r="J24" s="358"/>
      <c r="K24" s="359"/>
      <c r="L24" s="85"/>
      <c r="M24" s="163" t="str">
        <f>IF(ISBLANK('0_Offertöffnung'!B19),"",ROUND(L24*$C$6*100,0))</f>
        <v/>
      </c>
      <c r="N24" s="85"/>
    </row>
    <row r="25" spans="1:14" s="12" customFormat="1" ht="15.45" customHeight="1" x14ac:dyDescent="0.3">
      <c r="A25" s="34">
        <v>11</v>
      </c>
      <c r="B25" s="77">
        <f>'0_Offertöffnung'!B20</f>
        <v>0</v>
      </c>
      <c r="C25" s="357"/>
      <c r="D25" s="358"/>
      <c r="E25" s="358"/>
      <c r="F25" s="358"/>
      <c r="G25" s="358"/>
      <c r="H25" s="358"/>
      <c r="I25" s="358"/>
      <c r="J25" s="358"/>
      <c r="K25" s="359"/>
      <c r="L25" s="85"/>
      <c r="M25" s="163" t="str">
        <f>IF(ISBLANK('0_Offertöffnung'!B20),"",ROUND(L25*$C$6*100,0))</f>
        <v/>
      </c>
      <c r="N25" s="85"/>
    </row>
    <row r="26" spans="1:14" s="12" customFormat="1" ht="15.45" customHeight="1" x14ac:dyDescent="0.3">
      <c r="A26" s="35">
        <v>12</v>
      </c>
      <c r="B26" s="94">
        <f>'0_Offertöffnung'!B21</f>
        <v>0</v>
      </c>
      <c r="C26" s="360"/>
      <c r="D26" s="361"/>
      <c r="E26" s="361"/>
      <c r="F26" s="361"/>
      <c r="G26" s="361"/>
      <c r="H26" s="361"/>
      <c r="I26" s="361"/>
      <c r="J26" s="361"/>
      <c r="K26" s="362"/>
      <c r="L26" s="86"/>
      <c r="M26" s="164" t="str">
        <f>IF(ISBLANK('0_Offertöffnung'!B21),"",ROUND(L26*$C$6*100,0))</f>
        <v/>
      </c>
      <c r="N26" s="226"/>
    </row>
    <row r="27" spans="1:14" s="12" customFormat="1" ht="16.95" customHeight="1" x14ac:dyDescent="0.3">
      <c r="M27" s="13"/>
    </row>
    <row r="28" spans="1:14" s="12" customFormat="1" ht="16.95" customHeight="1" x14ac:dyDescent="0.3">
      <c r="M28" s="13"/>
    </row>
    <row r="29" spans="1:14" s="12" customFormat="1" ht="16.95" customHeight="1" x14ac:dyDescent="0.3">
      <c r="M29" s="13"/>
    </row>
    <row r="30" spans="1:14" s="12" customFormat="1" ht="16.95" customHeight="1" x14ac:dyDescent="0.3">
      <c r="M30" s="13"/>
    </row>
    <row r="31" spans="1:14" s="12" customFormat="1" ht="16.95" customHeight="1" x14ac:dyDescent="0.3">
      <c r="M31" s="13"/>
    </row>
    <row r="32" spans="1:14" s="12" customFormat="1" ht="16.95" customHeight="1" x14ac:dyDescent="0.3">
      <c r="M32" s="13"/>
    </row>
    <row r="33" spans="13:13" s="12" customFormat="1" ht="16.95" customHeight="1" x14ac:dyDescent="0.3">
      <c r="M33" s="13"/>
    </row>
    <row r="34" spans="13:13" s="12" customFormat="1" ht="16.95" customHeight="1" x14ac:dyDescent="0.3">
      <c r="M34" s="13"/>
    </row>
    <row r="35" spans="13:13" s="12" customFormat="1" ht="16.95" customHeight="1" x14ac:dyDescent="0.3">
      <c r="M35" s="13"/>
    </row>
    <row r="36" spans="13:13" ht="16.95" customHeight="1" x14ac:dyDescent="0.3"/>
    <row r="37" spans="13:13" ht="16.95" customHeight="1" x14ac:dyDescent="0.3"/>
    <row r="38" spans="13:13" ht="16.95" customHeight="1" x14ac:dyDescent="0.3"/>
  </sheetData>
  <sheetProtection algorithmName="SHA-512" hashValue="aSH/nAp+vZLJX7ZHV3qF+bP7yaSFL6HY5fmFH4QLUQOibJjnuyCNtHicNv2p9t6Udinyeks3yFhQZTfkL0nVOQ==" saltValue="Xjr6MXXzMCLQWBF50Vk24g==" spinCount="100000" sheet="1" objects="1" scenarios="1"/>
  <protectedRanges>
    <protectedRange sqref="C15:L26 N15:N26" name="Bereich1"/>
  </protectedRanges>
  <mergeCells count="19">
    <mergeCell ref="C25:K25"/>
    <mergeCell ref="C26:K26"/>
    <mergeCell ref="C20:K20"/>
    <mergeCell ref="C21:K21"/>
    <mergeCell ref="C22:K22"/>
    <mergeCell ref="C23:K23"/>
    <mergeCell ref="C24:K24"/>
    <mergeCell ref="C15:K15"/>
    <mergeCell ref="C16:K16"/>
    <mergeCell ref="C17:K17"/>
    <mergeCell ref="C18:K18"/>
    <mergeCell ref="C19:K19"/>
    <mergeCell ref="N13:N14"/>
    <mergeCell ref="A7:C7"/>
    <mergeCell ref="B13:B14"/>
    <mergeCell ref="M13:M14"/>
    <mergeCell ref="L13:L14"/>
    <mergeCell ref="C13:K13"/>
    <mergeCell ref="C14:K14"/>
  </mergeCells>
  <conditionalFormatting sqref="B15:B26">
    <cfRule type="cellIs" dxfId="0" priority="1" operator="equal">
      <formula>0</formula>
    </cfRule>
  </conditionalFormatting>
  <pageMargins left="0.23622047244094491" right="0.23622047244094491" top="1.1023622047244095" bottom="0.74803149606299213" header="0.31496062992125984" footer="0.31496062992125984"/>
  <pageSetup paperSize="9" orientation="landscape" r:id="rId1"/>
  <headerFooter>
    <oddHeader xml:space="preserve">&amp;L&amp;G&amp;R&amp;"Tahoma,Standard"&amp;8Angebotsauswertung Baumeisterarbeiten
Abteilung Bau, Uster
</oddHeader>
    <oddFooter>&amp;L&amp;"Tahoma,Standard"&amp;8Datum: 31.01.2024
Version: 1.0 - Einladungsverfahren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1837463-21FD-41A4-9A96-51DF8AEB11BA}">
          <x14:formula1>
            <xm:f>Dropdown!$C$2:$C$7</xm:f>
          </x14:formula1>
          <xm:sqref>L15:L26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Titelblatt</vt:lpstr>
      <vt:lpstr>0_Offertöffnung</vt:lpstr>
      <vt:lpstr>1_Formelles</vt:lpstr>
      <vt:lpstr>2_Vollständigk.</vt:lpstr>
      <vt:lpstr>3_Eignungskriterien</vt:lpstr>
      <vt:lpstr>4_Zuschlagskriterien</vt:lpstr>
      <vt:lpstr>ZK1_Preis</vt:lpstr>
      <vt:lpstr>ZK2_Nachhaltigkeit</vt:lpstr>
      <vt:lpstr>ZK3_Lernende</vt:lpstr>
      <vt:lpstr>Dropdown</vt:lpstr>
      <vt:lpstr>ZK2_Nachhaltigkeit!Druckbereich</vt:lpstr>
    </vt:vector>
  </TitlesOfParts>
  <Company>murer-bpm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Murer</dc:creator>
  <dc:description>Verfasser / Urheber: murer-bpm GmbH</dc:description>
  <cp:lastModifiedBy>Andre Murer</cp:lastModifiedBy>
  <cp:lastPrinted>2024-01-27T07:23:54Z</cp:lastPrinted>
  <dcterms:created xsi:type="dcterms:W3CDTF">2021-11-24T13:52:43Z</dcterms:created>
  <dcterms:modified xsi:type="dcterms:W3CDTF">2024-01-27T16:45:23Z</dcterms:modified>
</cp:coreProperties>
</file>